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Standard\Desktop\"/>
    </mc:Choice>
  </mc:AlternateContent>
  <xr:revisionPtr revIDLastSave="0" documentId="8_{1FA9D053-DD4E-4638-A3C0-15143AF2C7AD}" xr6:coauthVersionLast="45" xr6:coauthVersionMax="45" xr10:uidLastSave="{00000000-0000-0000-0000-000000000000}"/>
  <bookViews>
    <workbookView xWindow="7200" yWindow="0" windowWidth="21600" windowHeight="11385" xr2:uid="{00000000-000D-0000-FFFF-FFFF00000000}"/>
  </bookViews>
  <sheets>
    <sheet name="Rekapitulace stavby" sheetId="1" r:id="rId1"/>
    <sheet name="101 - Rekonstrukce přecho..." sheetId="2" r:id="rId2"/>
    <sheet name="102 - Osvětlení" sheetId="3" r:id="rId3"/>
  </sheets>
  <definedNames>
    <definedName name="_xlnm._FilterDatabase" localSheetId="1" hidden="1">'101 - Rekonstrukce přecho...'!$C$126:$K$339</definedName>
    <definedName name="_xlnm._FilterDatabase" localSheetId="2" hidden="1">'102 - Osvětlení'!$C$122:$K$174</definedName>
    <definedName name="_xlnm.Print_Titles" localSheetId="1">'101 - Rekonstrukce přecho...'!$126:$126</definedName>
    <definedName name="_xlnm.Print_Titles" localSheetId="2">'102 - Osvětlení'!$122:$122</definedName>
    <definedName name="_xlnm.Print_Titles" localSheetId="0">'Rekapitulace stavby'!$92:$92</definedName>
    <definedName name="_xlnm.Print_Area" localSheetId="1">'101 - Rekonstrukce přecho...'!$C$4:$J$76,'101 - Rekonstrukce přecho...'!$C$82:$J$108,'101 - Rekonstrukce přecho...'!$C$114:$K$339</definedName>
    <definedName name="_xlnm.Print_Area" localSheetId="2">'102 - Osvětlení'!$C$4:$J$76,'102 - Osvětlení'!$C$82:$J$104,'102 - Osvětlení'!$C$110:$K$174</definedName>
    <definedName name="_xlnm.Print_Area" localSheetId="0">'Rekapitulace stavby'!$D$4:$AO$76,'Rekapitulace stavby'!$C$82:$AQ$97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74" i="3"/>
  <c r="BH174" i="3"/>
  <c r="BG174" i="3"/>
  <c r="BF174" i="3"/>
  <c r="T174" i="3"/>
  <c r="T173" i="3" s="1"/>
  <c r="R174" i="3"/>
  <c r="R173" i="3" s="1"/>
  <c r="P174" i="3"/>
  <c r="P173" i="3" s="1"/>
  <c r="BK174" i="3"/>
  <c r="BK173" i="3" s="1"/>
  <c r="J173" i="3"/>
  <c r="J103" i="3" s="1"/>
  <c r="J174" i="3"/>
  <c r="BE174" i="3" s="1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T165" i="3" s="1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P165" i="3" s="1"/>
  <c r="BK167" i="3"/>
  <c r="J167" i="3"/>
  <c r="BE167" i="3" s="1"/>
  <c r="BI166" i="3"/>
  <c r="BH166" i="3"/>
  <c r="BG166" i="3"/>
  <c r="BF166" i="3"/>
  <c r="T166" i="3"/>
  <c r="R166" i="3"/>
  <c r="P166" i="3"/>
  <c r="BK166" i="3"/>
  <c r="BK165" i="3" s="1"/>
  <c r="J165" i="3" s="1"/>
  <c r="J102" i="3" s="1"/>
  <c r="J166" i="3"/>
  <c r="BE166" i="3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T149" i="3"/>
  <c r="R150" i="3"/>
  <c r="R149" i="3" s="1"/>
  <c r="P150" i="3"/>
  <c r="P149" i="3"/>
  <c r="BK150" i="3"/>
  <c r="BK149" i="3" s="1"/>
  <c r="J149" i="3" s="1"/>
  <c r="J100" i="3" s="1"/>
  <c r="J150" i="3"/>
  <c r="BE150" i="3"/>
  <c r="BI148" i="3"/>
  <c r="BH148" i="3"/>
  <c r="BG148" i="3"/>
  <c r="BF148" i="3"/>
  <c r="T148" i="3"/>
  <c r="T147" i="3" s="1"/>
  <c r="R148" i="3"/>
  <c r="R147" i="3" s="1"/>
  <c r="P148" i="3"/>
  <c r="P147" i="3"/>
  <c r="BK148" i="3"/>
  <c r="BK147" i="3" s="1"/>
  <c r="J147" i="3" s="1"/>
  <c r="J99" i="3" s="1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F36" i="3" s="1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J34" i="3" s="1"/>
  <c r="AW96" i="1" s="1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F37" i="3" s="1"/>
  <c r="BD96" i="1" s="1"/>
  <c r="BH128" i="3"/>
  <c r="BG128" i="3"/>
  <c r="BF128" i="3"/>
  <c r="T128" i="3"/>
  <c r="R128" i="3"/>
  <c r="P128" i="3"/>
  <c r="BK128" i="3"/>
  <c r="J128" i="3"/>
  <c r="BE128" i="3" s="1"/>
  <c r="F33" i="3" s="1"/>
  <c r="AZ96" i="1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C96" i="1"/>
  <c r="BG126" i="3"/>
  <c r="BF126" i="3"/>
  <c r="T126" i="3"/>
  <c r="R126" i="3"/>
  <c r="P126" i="3"/>
  <c r="BK126" i="3"/>
  <c r="J126" i="3"/>
  <c r="BE126" i="3" s="1"/>
  <c r="F119" i="3"/>
  <c r="F117" i="3"/>
  <c r="E115" i="3"/>
  <c r="F91" i="3"/>
  <c r="F89" i="3"/>
  <c r="E87" i="3"/>
  <c r="J24" i="3"/>
  <c r="E24" i="3"/>
  <c r="J92" i="3" s="1"/>
  <c r="J120" i="3"/>
  <c r="J23" i="3"/>
  <c r="J21" i="3"/>
  <c r="E21" i="3"/>
  <c r="J119" i="3" s="1"/>
  <c r="J91" i="3"/>
  <c r="J20" i="3"/>
  <c r="J18" i="3"/>
  <c r="E18" i="3"/>
  <c r="F120" i="3"/>
  <c r="F92" i="3"/>
  <c r="J17" i="3"/>
  <c r="J12" i="3"/>
  <c r="J117" i="3"/>
  <c r="J89" i="3"/>
  <c r="E7" i="3"/>
  <c r="E113" i="3" s="1"/>
  <c r="J37" i="2"/>
  <c r="J36" i="2"/>
  <c r="AY95" i="1" s="1"/>
  <c r="J35" i="2"/>
  <c r="AX95" i="1" s="1"/>
  <c r="BI338" i="2"/>
  <c r="BH338" i="2"/>
  <c r="BG338" i="2"/>
  <c r="BF338" i="2"/>
  <c r="T338" i="2"/>
  <c r="T337" i="2" s="1"/>
  <c r="R338" i="2"/>
  <c r="R337" i="2" s="1"/>
  <c r="P338" i="2"/>
  <c r="P337" i="2" s="1"/>
  <c r="BK338" i="2"/>
  <c r="BK337" i="2"/>
  <c r="J337" i="2" s="1"/>
  <c r="J338" i="2"/>
  <c r="BE338" i="2"/>
  <c r="J107" i="2"/>
  <c r="BI335" i="2"/>
  <c r="BH335" i="2"/>
  <c r="BG335" i="2"/>
  <c r="BF335" i="2"/>
  <c r="T335" i="2"/>
  <c r="R335" i="2"/>
  <c r="P335" i="2"/>
  <c r="BK335" i="2"/>
  <c r="J335" i="2"/>
  <c r="BE335" i="2" s="1"/>
  <c r="BI334" i="2"/>
  <c r="BH334" i="2"/>
  <c r="BG334" i="2"/>
  <c r="BF334" i="2"/>
  <c r="T334" i="2"/>
  <c r="T333" i="2"/>
  <c r="R334" i="2"/>
  <c r="R333" i="2" s="1"/>
  <c r="P334" i="2"/>
  <c r="P333" i="2" s="1"/>
  <c r="BK334" i="2"/>
  <c r="J334" i="2"/>
  <c r="BE334" i="2" s="1"/>
  <c r="BI332" i="2"/>
  <c r="BH332" i="2"/>
  <c r="BG332" i="2"/>
  <c r="BF332" i="2"/>
  <c r="T332" i="2"/>
  <c r="R332" i="2"/>
  <c r="R327" i="2" s="1"/>
  <c r="P332" i="2"/>
  <c r="BK332" i="2"/>
  <c r="J332" i="2"/>
  <c r="BE332" i="2"/>
  <c r="BI330" i="2"/>
  <c r="BH330" i="2"/>
  <c r="BG330" i="2"/>
  <c r="BF330" i="2"/>
  <c r="T330" i="2"/>
  <c r="R330" i="2"/>
  <c r="P330" i="2"/>
  <c r="BK330" i="2"/>
  <c r="BK327" i="2" s="1"/>
  <c r="J327" i="2" s="1"/>
  <c r="J105" i="2" s="1"/>
  <c r="J330" i="2"/>
  <c r="BE330" i="2" s="1"/>
  <c r="BI328" i="2"/>
  <c r="BH328" i="2"/>
  <c r="BG328" i="2"/>
  <c r="BF328" i="2"/>
  <c r="T328" i="2"/>
  <c r="T327" i="2"/>
  <c r="T326" i="2"/>
  <c r="R328" i="2"/>
  <c r="P328" i="2"/>
  <c r="P327" i="2" s="1"/>
  <c r="P326" i="2" s="1"/>
  <c r="BK328" i="2"/>
  <c r="J328" i="2"/>
  <c r="BE328" i="2" s="1"/>
  <c r="BI325" i="2"/>
  <c r="BH325" i="2"/>
  <c r="BG325" i="2"/>
  <c r="BF325" i="2"/>
  <c r="T325" i="2"/>
  <c r="T324" i="2" s="1"/>
  <c r="R325" i="2"/>
  <c r="R324" i="2"/>
  <c r="P325" i="2"/>
  <c r="P324" i="2" s="1"/>
  <c r="BK325" i="2"/>
  <c r="BK324" i="2" s="1"/>
  <c r="J324" i="2" s="1"/>
  <c r="J103" i="2" s="1"/>
  <c r="J325" i="2"/>
  <c r="BE325" i="2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T320" i="2"/>
  <c r="R320" i="2"/>
  <c r="P320" i="2"/>
  <c r="BK320" i="2"/>
  <c r="J320" i="2"/>
  <c r="BE320" i="2" s="1"/>
  <c r="BI318" i="2"/>
  <c r="BH318" i="2"/>
  <c r="BG318" i="2"/>
  <c r="BF318" i="2"/>
  <c r="T318" i="2"/>
  <c r="R318" i="2"/>
  <c r="P318" i="2"/>
  <c r="P316" i="2" s="1"/>
  <c r="BK318" i="2"/>
  <c r="J318" i="2"/>
  <c r="BE318" i="2" s="1"/>
  <c r="BI317" i="2"/>
  <c r="BH317" i="2"/>
  <c r="BG317" i="2"/>
  <c r="BF317" i="2"/>
  <c r="T317" i="2"/>
  <c r="T316" i="2"/>
  <c r="R317" i="2"/>
  <c r="R316" i="2" s="1"/>
  <c r="P317" i="2"/>
  <c r="BK317" i="2"/>
  <c r="BK316" i="2" s="1"/>
  <c r="J316" i="2" s="1"/>
  <c r="J102" i="2" s="1"/>
  <c r="J317" i="2"/>
  <c r="BE317" i="2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/>
  <c r="BI304" i="2"/>
  <c r="BH304" i="2"/>
  <c r="BG304" i="2"/>
  <c r="BF304" i="2"/>
  <c r="T304" i="2"/>
  <c r="R304" i="2"/>
  <c r="P304" i="2"/>
  <c r="BK304" i="2"/>
  <c r="J304" i="2"/>
  <c r="BE304" i="2" s="1"/>
  <c r="BI298" i="2"/>
  <c r="BH298" i="2"/>
  <c r="BG298" i="2"/>
  <c r="BF298" i="2"/>
  <c r="T298" i="2"/>
  <c r="R298" i="2"/>
  <c r="P298" i="2"/>
  <c r="BK298" i="2"/>
  <c r="J298" i="2"/>
  <c r="BE298" i="2"/>
  <c r="BI293" i="2"/>
  <c r="BH293" i="2"/>
  <c r="BG293" i="2"/>
  <c r="BF293" i="2"/>
  <c r="T293" i="2"/>
  <c r="R293" i="2"/>
  <c r="P293" i="2"/>
  <c r="BK293" i="2"/>
  <c r="J293" i="2"/>
  <c r="BE293" i="2" s="1"/>
  <c r="BI288" i="2"/>
  <c r="BH288" i="2"/>
  <c r="BG288" i="2"/>
  <c r="BF288" i="2"/>
  <c r="T288" i="2"/>
  <c r="R288" i="2"/>
  <c r="P288" i="2"/>
  <c r="BK288" i="2"/>
  <c r="J288" i="2"/>
  <c r="BE288" i="2" s="1"/>
  <c r="BI282" i="2"/>
  <c r="BH282" i="2"/>
  <c r="BG282" i="2"/>
  <c r="BF282" i="2"/>
  <c r="T282" i="2"/>
  <c r="R282" i="2"/>
  <c r="P282" i="2"/>
  <c r="BK282" i="2"/>
  <c r="J282" i="2"/>
  <c r="BE282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R274" i="2"/>
  <c r="P274" i="2"/>
  <c r="BK274" i="2"/>
  <c r="J274" i="2"/>
  <c r="BE274" i="2" s="1"/>
  <c r="BI269" i="2"/>
  <c r="BH269" i="2"/>
  <c r="BG269" i="2"/>
  <c r="BF269" i="2"/>
  <c r="T269" i="2"/>
  <c r="R269" i="2"/>
  <c r="P269" i="2"/>
  <c r="BK269" i="2"/>
  <c r="J269" i="2"/>
  <c r="BE269" i="2"/>
  <c r="BI267" i="2"/>
  <c r="BH267" i="2"/>
  <c r="BG267" i="2"/>
  <c r="BF267" i="2"/>
  <c r="T267" i="2"/>
  <c r="R267" i="2"/>
  <c r="P267" i="2"/>
  <c r="BK267" i="2"/>
  <c r="J267" i="2"/>
  <c r="BE267" i="2" s="1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P250" i="2" s="1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P235" i="2" s="1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/>
  <c r="BI232" i="2"/>
  <c r="BH232" i="2"/>
  <c r="BG232" i="2"/>
  <c r="BF232" i="2"/>
  <c r="T232" i="2"/>
  <c r="R232" i="2"/>
  <c r="P232" i="2"/>
  <c r="BK232" i="2"/>
  <c r="J232" i="2"/>
  <c r="BE232" i="2" s="1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 s="1"/>
  <c r="BI213" i="2"/>
  <c r="BH213" i="2"/>
  <c r="BG213" i="2"/>
  <c r="BF213" i="2"/>
  <c r="T213" i="2"/>
  <c r="R213" i="2"/>
  <c r="P213" i="2"/>
  <c r="BK213" i="2"/>
  <c r="J213" i="2"/>
  <c r="BE213" i="2"/>
  <c r="BI208" i="2"/>
  <c r="BH208" i="2"/>
  <c r="BG208" i="2"/>
  <c r="BF208" i="2"/>
  <c r="T208" i="2"/>
  <c r="R208" i="2"/>
  <c r="P208" i="2"/>
  <c r="BK208" i="2"/>
  <c r="BK185" i="2" s="1"/>
  <c r="J185" i="2" s="1"/>
  <c r="J99" i="2" s="1"/>
  <c r="J208" i="2"/>
  <c r="BE208" i="2" s="1"/>
  <c r="BI206" i="2"/>
  <c r="BH206" i="2"/>
  <c r="BG206" i="2"/>
  <c r="BF206" i="2"/>
  <c r="T206" i="2"/>
  <c r="R206" i="2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196" i="2"/>
  <c r="BH196" i="2"/>
  <c r="BG196" i="2"/>
  <c r="BF196" i="2"/>
  <c r="T196" i="2"/>
  <c r="R196" i="2"/>
  <c r="P196" i="2"/>
  <c r="BK196" i="2"/>
  <c r="J196" i="2"/>
  <c r="BE196" i="2" s="1"/>
  <c r="BI193" i="2"/>
  <c r="BH193" i="2"/>
  <c r="BG193" i="2"/>
  <c r="BF193" i="2"/>
  <c r="T193" i="2"/>
  <c r="R193" i="2"/>
  <c r="R185" i="2" s="1"/>
  <c r="P193" i="2"/>
  <c r="BK193" i="2"/>
  <c r="J193" i="2"/>
  <c r="BE193" i="2"/>
  <c r="BI186" i="2"/>
  <c r="BH186" i="2"/>
  <c r="BG186" i="2"/>
  <c r="BF186" i="2"/>
  <c r="T186" i="2"/>
  <c r="T185" i="2" s="1"/>
  <c r="R186" i="2"/>
  <c r="P186" i="2"/>
  <c r="P185" i="2" s="1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/>
  <c r="BI153" i="2"/>
  <c r="BH153" i="2"/>
  <c r="BG153" i="2"/>
  <c r="BF153" i="2"/>
  <c r="T153" i="2"/>
  <c r="R153" i="2"/>
  <c r="P153" i="2"/>
  <c r="BK153" i="2"/>
  <c r="J153" i="2"/>
  <c r="BE153" i="2" s="1"/>
  <c r="BI147" i="2"/>
  <c r="BH147" i="2"/>
  <c r="BG147" i="2"/>
  <c r="BF147" i="2"/>
  <c r="T147" i="2"/>
  <c r="R147" i="2"/>
  <c r="P147" i="2"/>
  <c r="BK147" i="2"/>
  <c r="J147" i="2"/>
  <c r="BE147" i="2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BK129" i="2" s="1"/>
  <c r="J136" i="2"/>
  <c r="BE136" i="2" s="1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 s="1"/>
  <c r="BI130" i="2"/>
  <c r="F37" i="2"/>
  <c r="BD95" i="1" s="1"/>
  <c r="BD94" i="1" s="1"/>
  <c r="W33" i="1" s="1"/>
  <c r="BH130" i="2"/>
  <c r="BG130" i="2"/>
  <c r="BF130" i="2"/>
  <c r="T130" i="2"/>
  <c r="T129" i="2" s="1"/>
  <c r="R130" i="2"/>
  <c r="R129" i="2" s="1"/>
  <c r="P130" i="2"/>
  <c r="P129" i="2" s="1"/>
  <c r="BK130" i="2"/>
  <c r="J130" i="2"/>
  <c r="BE130" i="2" s="1"/>
  <c r="F33" i="2"/>
  <c r="AZ95" i="1" s="1"/>
  <c r="AZ94" i="1" s="1"/>
  <c r="F123" i="2"/>
  <c r="F121" i="2"/>
  <c r="E119" i="2"/>
  <c r="F91" i="2"/>
  <c r="F89" i="2"/>
  <c r="E87" i="2"/>
  <c r="J24" i="2"/>
  <c r="E24" i="2"/>
  <c r="J23" i="2"/>
  <c r="J21" i="2"/>
  <c r="E21" i="2"/>
  <c r="J123" i="2" s="1"/>
  <c r="J91" i="2"/>
  <c r="J20" i="2"/>
  <c r="J18" i="2"/>
  <c r="E18" i="2"/>
  <c r="F124" i="2"/>
  <c r="F92" i="2"/>
  <c r="J17" i="2"/>
  <c r="J12" i="2"/>
  <c r="J121" i="2"/>
  <c r="J89" i="2"/>
  <c r="E7" i="2"/>
  <c r="E117" i="2" s="1"/>
  <c r="E85" i="2"/>
  <c r="AS94" i="1"/>
  <c r="L90" i="1"/>
  <c r="AM90" i="1"/>
  <c r="AM89" i="1"/>
  <c r="L89" i="1"/>
  <c r="AM87" i="1"/>
  <c r="L87" i="1"/>
  <c r="L85" i="1"/>
  <c r="L84" i="1"/>
  <c r="W29" i="1" l="1"/>
  <c r="AV94" i="1"/>
  <c r="J129" i="2"/>
  <c r="J98" i="2" s="1"/>
  <c r="J34" i="2"/>
  <c r="AW95" i="1" s="1"/>
  <c r="F34" i="2"/>
  <c r="BA95" i="1" s="1"/>
  <c r="F35" i="2"/>
  <c r="BB95" i="1" s="1"/>
  <c r="BB94" i="1" s="1"/>
  <c r="BK125" i="3"/>
  <c r="R326" i="2"/>
  <c r="F34" i="3"/>
  <c r="BA96" i="1" s="1"/>
  <c r="P151" i="3"/>
  <c r="T235" i="2"/>
  <c r="T128" i="2" s="1"/>
  <c r="T127" i="2" s="1"/>
  <c r="J33" i="2"/>
  <c r="AV95" i="1" s="1"/>
  <c r="AT95" i="1" s="1"/>
  <c r="P128" i="2"/>
  <c r="P127" i="2" s="1"/>
  <c r="AU95" i="1" s="1"/>
  <c r="AU94" i="1" s="1"/>
  <c r="J124" i="2"/>
  <c r="J92" i="2"/>
  <c r="F36" i="2"/>
  <c r="BC95" i="1" s="1"/>
  <c r="BC94" i="1" s="1"/>
  <c r="BK250" i="2"/>
  <c r="J250" i="2" s="1"/>
  <c r="J101" i="2" s="1"/>
  <c r="R250" i="2"/>
  <c r="J33" i="3"/>
  <c r="AV96" i="1" s="1"/>
  <c r="AT96" i="1" s="1"/>
  <c r="T151" i="3"/>
  <c r="BK151" i="3"/>
  <c r="J151" i="3" s="1"/>
  <c r="J101" i="3" s="1"/>
  <c r="R235" i="2"/>
  <c r="R128" i="2" s="1"/>
  <c r="R127" i="2" s="1"/>
  <c r="E85" i="3"/>
  <c r="R125" i="3"/>
  <c r="R124" i="3" s="1"/>
  <c r="BK333" i="2"/>
  <c r="T125" i="3"/>
  <c r="T124" i="3" s="1"/>
  <c r="BK235" i="2"/>
  <c r="J235" i="2" s="1"/>
  <c r="J100" i="2" s="1"/>
  <c r="T250" i="2"/>
  <c r="P125" i="3"/>
  <c r="P124" i="3" s="1"/>
  <c r="P123" i="3" s="1"/>
  <c r="AU96" i="1" s="1"/>
  <c r="F35" i="3"/>
  <c r="BB96" i="1" s="1"/>
  <c r="R165" i="3"/>
  <c r="R151" i="3" s="1"/>
  <c r="W31" i="1" l="1"/>
  <c r="AX94" i="1"/>
  <c r="AY94" i="1"/>
  <c r="W32" i="1"/>
  <c r="BA94" i="1"/>
  <c r="BK128" i="2"/>
  <c r="T123" i="3"/>
  <c r="AK29" i="1"/>
  <c r="R123" i="3"/>
  <c r="BK326" i="2"/>
  <c r="J326" i="2" s="1"/>
  <c r="J104" i="2" s="1"/>
  <c r="J333" i="2"/>
  <c r="J106" i="2" s="1"/>
  <c r="J125" i="3"/>
  <c r="J98" i="3" s="1"/>
  <c r="BK124" i="3"/>
  <c r="J124" i="3" l="1"/>
  <c r="J97" i="3" s="1"/>
  <c r="BK123" i="3"/>
  <c r="J123" i="3" s="1"/>
  <c r="J128" i="2"/>
  <c r="J97" i="2" s="1"/>
  <c r="BK127" i="2"/>
  <c r="J127" i="2" s="1"/>
  <c r="AW94" i="1"/>
  <c r="W30" i="1"/>
  <c r="J96" i="2" l="1"/>
  <c r="J30" i="2"/>
  <c r="J30" i="3"/>
  <c r="J96" i="3"/>
  <c r="AK30" i="1"/>
  <c r="AT94" i="1"/>
  <c r="J39" i="3" l="1"/>
  <c r="AG96" i="1"/>
  <c r="AN96" i="1" s="1"/>
  <c r="J39" i="2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<sst xmlns="http://schemas.openxmlformats.org/spreadsheetml/2006/main" count="3292" uniqueCount="629">
  <si>
    <t>Export Komplet</t>
  </si>
  <si>
    <t/>
  </si>
  <si>
    <t>2.0</t>
  </si>
  <si>
    <t>ZAMOK</t>
  </si>
  <si>
    <t>False</t>
  </si>
  <si>
    <t>{9554b295-4e39-4148-b456-a273cc5c64ff}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</si>
  <si>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</si>
  <si>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</si>
  <si>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</si>
  <si>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</si>
  <si>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</si>
  <si>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</si>
  <si>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</si>
  <si>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</si>
  <si>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</si>
  <si>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2016-45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</si>
  <si>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</si>
  <si>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</si>
  <si>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přechodu ve Štěpánovicích</t>
  </si>
  <si>
    <t>KSO:</t>
  </si>
  <si>
    <t>822 59</t>
  </si>
  <si>
    <t>CC-CZ:</t>
  </si>
  <si>
    <t>Místo:</t>
  </si>
  <si>
    <t>Štěpánovice</t>
  </si>
  <si>
    <t>Datum:</t>
  </si>
  <si>
    <t>16. 9. 2019</t>
  </si>
  <si>
    <t>Zadavatel:</t>
  </si>
  <si>
    <t>IČ:</t>
  </si>
  <si>
    <t>00245518</t>
  </si>
  <si>
    <t>Obec Štěpánovice,Vlkovická 154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</si>
  <si>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</si>
  <si>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</si>
  <si>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</si>
  <si>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</si>
  <si>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</si>
  <si>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</si>
  <si>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</si>
  <si>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</si>
  <si>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</si>
  <si>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</si>
  <si>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</si>
  <si>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</si>
  <si>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</si>
  <si>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</si>
  <si>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</si>
  <si>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</si>
  <si>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</si>
  <si>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</si>
  <si>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</si>
  <si>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</si>
  <si>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</si>
  <si>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</si>
  <si>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</si>
  <si>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</si>
  <si>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</si>
  <si>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</si>
  <si>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</si>
  <si>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</si>
  <si>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</si>
  <si>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</si>
  <si>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</si>
  <si>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</si>
  <si>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</si>
  <si>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</si>
  <si>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</si>
  <si>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</si>
  <si>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</si>
  <si>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</si>
  <si>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</si>
  <si>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</si>
  <si>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</si>
  <si>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</si>
  <si>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</si>
  <si>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</si>
  <si>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</si>
  <si>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</si>
  <si>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</si>
  <si>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</si>
  <si>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</si>
  <si>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</si>
  <si>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</si>
  <si>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</si>
  <si>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</si>
  <si>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</si>
  <si>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STA</t>
  </si>
  <si>
    <t>{15b183c2-3a6c-4f5e-b226-18b4355f1ea5}</t>
  </si>
  <si>
    <t>2</t>
  </si>
  <si>
    <t>102</t>
  </si>
  <si>
    <t>Osvětlení</t>
  </si>
  <si>
    <t>{cbafa603-4da0-4877-a766-1fabc63552e8}</t>
  </si>
  <si>
    <t>828 13</t>
  </si>
  <si>
    <t>KRYCÍ LIST SOUPISU PRACÍ</t>
  </si>
  <si>
    <t>Objekt:</t>
  </si>
  <si>
    <t>101 - Rekonstrukce přechodu ve Štěpánovicích</t>
  </si>
  <si>
    <t>CZ00245518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</si>
  <si>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</si>
  <si>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</si>
  <si>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</si>
  <si>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</si>
  <si>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</si>
  <si>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</si>
  <si>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</si>
  <si>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</si>
  <si>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</si>
  <si>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</si>
  <si>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</si>
  <si>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</si>
  <si>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</si>
  <si>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</si>
  <si>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</si>
  <si>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</si>
  <si>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</si>
  <si>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</si>
  <si>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</si>
  <si>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</si>
  <si>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</si>
  <si>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</si>
  <si>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</si>
  <si>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</si>
  <si>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</si>
  <si>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</si>
  <si>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</si>
  <si>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</si>
  <si>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</si>
  <si>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</si>
  <si>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</si>
  <si>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</si>
  <si>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</si>
  <si>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</si>
  <si>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</si>
  <si>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</si>
  <si>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</si>
  <si>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4</t>
  </si>
  <si>
    <t>1359270532</t>
  </si>
  <si>
    <t>VV</t>
  </si>
  <si>
    <t>"pravá strana silnice" 28,5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</si>
  <si>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</si>
  <si>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</si>
  <si>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-1535429651</t>
  </si>
  <si>
    <t>3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</si>
  <si>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</si>
  <si>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</si>
  <si>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-966909471</t>
  </si>
  <si>
    <t>"levá strana silnice" 106+14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</si>
  <si>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</si>
  <si>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</si>
  <si>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2104903435</t>
  </si>
  <si>
    <t>"levá strana silnice vjezd na parkoviště" 19,5+10,8</t>
  </si>
  <si>
    <t>5</t>
  </si>
  <si>
    <t>113107313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</si>
  <si>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</si>
  <si>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>1085757578</t>
  </si>
  <si>
    <t>"odstranění stávajícího zpevnění pro nové obrubníky u chodníku"</t>
  </si>
  <si>
    <t>"pravá strana silnice" (2+18,8+7+1,6+2+2+17,5+2,2+1,7+5,5)*0,3</t>
  </si>
  <si>
    <t>6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</si>
  <si>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</si>
  <si>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</si>
  <si>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-152884920</t>
  </si>
  <si>
    <t>"odstranění stávajícího zpevnění pro nové silnicční obrubníky u chodníku"</t>
  </si>
  <si>
    <t>"pravá strana silnice" (9,5+6,5+7+2)*0,3</t>
  </si>
  <si>
    <t>"levá strana silnice" (9,6+7+6,6+1+7+1+21+9,9+3,2+1,9)*0,3</t>
  </si>
  <si>
    <t>"levá strana silnice - druhá část křižovatky" (3,9+4,9+14+0,6+19,7+0,4)*0,3</t>
  </si>
  <si>
    <t>Součet</t>
  </si>
  <si>
    <t>7</t>
  </si>
  <si>
    <t>113154113</t>
  </si>
  <si>
    <t>Frézování živičného podkladu nebo krytu  s naložením na dopravní prostředek plochy do 500 m2 bez překážek v trase pruhu šířky do 0,5 m, tloušťky vrstvy 50 mm</t>
  </si>
  <si>
    <t>117753421</t>
  </si>
  <si>
    <t>"odstranění stávajícího zpevnění podél nových silnicčních obrubníků u chodníku"</t>
  </si>
  <si>
    <t>"pravá strana silnice" (9,5+6,5+7+2)*0,5</t>
  </si>
  <si>
    <t>"levá strana silnice" (9,6+7+6,6+1+7+1+21+9,9+3,2+1,9)*0,5</t>
  </si>
  <si>
    <t>"levá strana silnice - druhá část křižovatky" (3,9+4,9+14+0,6+19,7+0,4)*0,5</t>
  </si>
  <si>
    <t>8</t>
  </si>
  <si>
    <t>113154114</t>
  </si>
  <si>
    <t>Frézování živičného podkladu nebo krytu  s naložením na dopravní prostředek plochy do 500 m2 bez překážek v trase pruhu šířky do 0,5 m, tloušťky vrstvy 100 mm</t>
  </si>
  <si>
    <t>-619969305</t>
  </si>
  <si>
    <t>"pravá strana silnice"3,6</t>
  </si>
  <si>
    <t>"levá strana silnice" 153</t>
  </si>
  <si>
    <t>"levá strana silnice - druhá část křižovatky" 128</t>
  </si>
  <si>
    <t>9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</si>
  <si>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</si>
  <si>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</si>
  <si>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</si>
  <si>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-554910130</t>
  </si>
  <si>
    <t>"pravá strana silnice - stávající chodník" 16,5+3,4+2,3+3,6</t>
  </si>
  <si>
    <t>10</t>
  </si>
  <si>
    <t>113204111</t>
  </si>
  <si>
    <t>Vytrhání obrub  s vybouráním lože, s přemístěním hmot na skládku na vzdálenost do 3 m nebo s naložením na dopravní prostředek záhonových</t>
  </si>
  <si>
    <t>-1541442945</t>
  </si>
  <si>
    <t>"pravá strana silnice - stávající chodník" 16,2+2+2,5+2,7+0,8</t>
  </si>
  <si>
    <t>11</t>
  </si>
  <si>
    <t>122201401</t>
  </si>
  <si>
    <t>Vykopávky v zemnících na suchu  s přehozením výkopku na vzdálenost do 3 m nebo s naložením na dopravní prostředek v hornině tř. 3 do 100 m3</t>
  </si>
  <si>
    <t>m3</t>
  </si>
  <si>
    <t>1135434661</t>
  </si>
  <si>
    <t>"na úpravu prostoru podél obrubníků od km 0,046 k mostku"</t>
  </si>
  <si>
    <t>10,8</t>
  </si>
  <si>
    <t>12</t>
  </si>
  <si>
    <t>122301101</t>
  </si>
  <si>
    <t>Odkopávky a prokopávky nezapažené  s přehozením výkopku na vzdálenost do 3 m nebo s naložením na dopravní prostředek v hornině tř. 4 do 100 m3</t>
  </si>
  <si>
    <t>-734558470</t>
  </si>
  <si>
    <t>"pro nový chodník"</t>
  </si>
  <si>
    <t>"pravá strana silnice" (16,2+2,2)*0,4</t>
  </si>
  <si>
    <t>"levá strana silnice" 2*0,4</t>
  </si>
  <si>
    <t>13</t>
  </si>
  <si>
    <t>130001101</t>
  </si>
  <si>
    <t>Příplatek k cenám hloubených vykopávek za ztížení vykopávky  v blízkosti podzemního vedení nebo výbušnin pro jakoukoliv třídu horniny</t>
  </si>
  <si>
    <t>1006301665</t>
  </si>
  <si>
    <t>"výkop pro potrubí od nové vpusti" 1,2*3</t>
  </si>
  <si>
    <t>14</t>
  </si>
  <si>
    <t>132301201</t>
  </si>
  <si>
    <t>Hloubení zapažených i nezapažených rýh šířky přes 600 do 2 000 mm  s urovnáním dna do předepsaného profilu a spádu v hornině tř. 4 do 100 m3</t>
  </si>
  <si>
    <t>1390775147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</si>
  <si>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</si>
  <si>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</si>
  <si>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-338331568</t>
  </si>
  <si>
    <t>"20% z položky" (1,2*3)*0,2</t>
  </si>
  <si>
    <t>16</t>
  </si>
  <si>
    <t>162401101</t>
  </si>
  <si>
    <t>Vodorovné přemístění výkopku nebo sypaniny po suchu  na obvyklém dopravním prostředku, bez naložení výkopku, avšak se složením bez rozhrnutí z horniny tř. 1 až 4 na vzdálenost přes 1 000 do 1 500 m</t>
  </si>
  <si>
    <t>-2017610934</t>
  </si>
  <si>
    <t>17</t>
  </si>
  <si>
    <t>171101131</t>
  </si>
  <si>
    <t>Uložení sypaniny do násypů  s rozprostřením sypaniny ve vrstvách a s hrubým urovnáním zhutněných s uzavřením povrchu násypu z hornin nesoudržných a soudržných střídavě ukládaných</t>
  </si>
  <si>
    <t>-1867120421</t>
  </si>
  <si>
    <t>"úprava prostoru podél obrubníků od km 0,046 k mostku"</t>
  </si>
  <si>
    <t>30*2*0,1+14*2*0,1+20*1*0,1</t>
  </si>
  <si>
    <t>18</t>
  </si>
  <si>
    <t>174101101</t>
  </si>
  <si>
    <t>Zásyp sypaninou z jakékoliv horniny  s uložením výkopku ve vrstvách se zhutněním jam, šachet, rýh nebo kolem objektů v těchto vykopávkách</t>
  </si>
  <si>
    <t>215915610</t>
  </si>
  <si>
    <t>"zásyp výkopu pro potrubí od nové vpusti" 0,9*3</t>
  </si>
  <si>
    <t>Komunikace pozemní</t>
  </si>
  <si>
    <t>19</t>
  </si>
  <si>
    <t>564851111</t>
  </si>
  <si>
    <t>Podklad ze štěrkodrti ŠD  s rozprostřením a zhutněním, po zhutnění tl. 150 mm</t>
  </si>
  <si>
    <t>2128444394</t>
  </si>
  <si>
    <t>"vyrovnání stávajícího podkladu pro nový chodník"</t>
  </si>
  <si>
    <t>"levá strana silnice" 65,5</t>
  </si>
  <si>
    <t>Mezisoučet</t>
  </si>
  <si>
    <t>20</t>
  </si>
  <si>
    <t>564871111</t>
  </si>
  <si>
    <t>Podklad ze štěrkodrti ŠD  s rozprostřením a zhutněním, po zhutnění tl. 250 mm</t>
  </si>
  <si>
    <t>-1783643228</t>
  </si>
  <si>
    <t>"nový podklad pro chodník"</t>
  </si>
  <si>
    <t>"pravá strana silnice" (16,2+2,2)</t>
  </si>
  <si>
    <t>564871116</t>
  </si>
  <si>
    <t>Podklad ze štěrkodrti ŠD  s rozprostřením a zhutněním, po zhutnění tl. 300 mm</t>
  </si>
  <si>
    <t>-1506956713</t>
  </si>
  <si>
    <t>"doplnění podkladu pro nové silnicční obrubníky u chodníku"</t>
  </si>
  <si>
    <t>22</t>
  </si>
  <si>
    <t>567122114</t>
  </si>
  <si>
    <t>Podklad ze směsi stmelené cementem SC bez dilatačních spár, s rozprostřením a zhutněním SC C 8/10 (KSC I), po zhutnění tl. 150 mm</t>
  </si>
  <si>
    <t>1754512073</t>
  </si>
  <si>
    <t>"levá strana silnice - vjezd na parkoviště" 19,5+10,8</t>
  </si>
  <si>
    <t>23</t>
  </si>
  <si>
    <t>591211111</t>
  </si>
  <si>
    <t>Kladení dlažby z kostek  s provedením lože do tl. 50 mm, s vyplněním spár, s dvojím beraněním a se smetením přebytečného materiálu na krajnici drobných z kamene, do lože z kameniva těženého</t>
  </si>
  <si>
    <t>-1038039382</t>
  </si>
  <si>
    <t>24</t>
  </si>
  <si>
    <t>M</t>
  </si>
  <si>
    <t>58381007</t>
  </si>
  <si>
    <t>kostka dlažební žula drobná 8/10</t>
  </si>
  <si>
    <t>820493209</t>
  </si>
  <si>
    <t>"levá strana silnice - vjezd na parkoviště" (19,5+10,8)*1,02</t>
  </si>
  <si>
    <t>25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</si>
  <si>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</si>
  <si>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</si>
  <si>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70058948</t>
  </si>
  <si>
    <t>"nový chodník"</t>
  </si>
  <si>
    <t>"pravá strana silnice" 58,7</t>
  </si>
  <si>
    <t>26</t>
  </si>
  <si>
    <t>59245018</t>
  </si>
  <si>
    <t>dlažba tvar obdélník betonová 200x100x60mm přírodní</t>
  </si>
  <si>
    <t>-1084993266</t>
  </si>
  <si>
    <t>"pravá strana silnice" 58,7*1,02</t>
  </si>
  <si>
    <t>"odečet dlažby pro varovné a signální pásy" -(5*0,4+2,9*0,8+3,2*0,4+1,7*0,4)</t>
  </si>
  <si>
    <t>"levá strana silnice" 65,5*1,02</t>
  </si>
  <si>
    <t>"odečet dlažba pro varovné a signální pásy" -(2*0,4+5*0,4+3,4*0,8+7*0,4+7*0,4)</t>
  </si>
  <si>
    <t>"odečet dlažby ve vjezdu" -(7*2)</t>
  </si>
  <si>
    <t>27</t>
  </si>
  <si>
    <t>59245020</t>
  </si>
  <si>
    <t>dlažba tvar obdélník betonová 200x100x80mm přírodní</t>
  </si>
  <si>
    <t>-347305489</t>
  </si>
  <si>
    <t>"levá strana silnice - dlažba ve vjezdu" 7*2*1,02</t>
  </si>
  <si>
    <t>28</t>
  </si>
  <si>
    <t>59245006</t>
  </si>
  <si>
    <t>dlažba tvar obdélník betonová pro nevidomé 200x100x60mm barevná</t>
  </si>
  <si>
    <t>-13070041</t>
  </si>
  <si>
    <t>"pravá strana silnice"</t>
  </si>
  <si>
    <t>"dlažba pro varovné a signální pásy" (5*0,4+2,9*0,8+3,2*0,4+1,7*0,4)*1,02</t>
  </si>
  <si>
    <t>"levá strana silnice"</t>
  </si>
  <si>
    <t>"dlažba pro varovné a signální pásy" (2*0,4+5*0,4+3,4*0,8+7*0,4+7*0,4)*1,02</t>
  </si>
  <si>
    <t>29</t>
  </si>
  <si>
    <t>59245226</t>
  </si>
  <si>
    <t>dlažba tvar obdélník betonová pro nevidomé 200x100x80mm barevná</t>
  </si>
  <si>
    <t>-1695656920</t>
  </si>
  <si>
    <t>"levá strana silnice - dlažba varocných pásů ve vjezdu" 7*0,4*2</t>
  </si>
  <si>
    <t>Trubní vedení</t>
  </si>
  <si>
    <t>30</t>
  </si>
  <si>
    <t>871350320</t>
  </si>
  <si>
    <t>Montáž kanalizačního potrubí z plastů z polypropylenu PP hladkého plnostěnného SN 12 DN 200</t>
  </si>
  <si>
    <t>-2000117347</t>
  </si>
  <si>
    <t>"potrubí od nové vpusti" 3</t>
  </si>
  <si>
    <t>31</t>
  </si>
  <si>
    <t>PPL.M2003</t>
  </si>
  <si>
    <t>Trubka kanalizační Pipelife MASTER SN12 DN200X3m PP, plnostěnná třívrstvá konstr. stěny,zkoušky ráz. odolnosti dle EN1411,odolnost prorůstání kořenů dle EN14741,vysokotl. čištění 120bar dle CEN/TR 14920,značení i uvnitř trub</t>
  </si>
  <si>
    <t>kus</t>
  </si>
  <si>
    <t>361744321</t>
  </si>
  <si>
    <t>"potrubí od nové vpusti" 1</t>
  </si>
  <si>
    <t>32</t>
  </si>
  <si>
    <t>895941111</t>
  </si>
  <si>
    <t>Zřízení vpusti kanalizační  uliční z betonových dílců typ UV-50 normální</t>
  </si>
  <si>
    <t>648795347</t>
  </si>
  <si>
    <t>"nová uliční vpust na vedlejší místní komunikaci u budoucího místa pro přecházení - náhrada za stávající" 1</t>
  </si>
  <si>
    <t>33</t>
  </si>
  <si>
    <t>BTL.0006304.URS</t>
  </si>
  <si>
    <t>dno betonové pro uliční vpusť s kalovou prohlubní TBV-Q 450/300/2a 45x30x5 cm</t>
  </si>
  <si>
    <t>2007435186</t>
  </si>
  <si>
    <t>34</t>
  </si>
  <si>
    <t>59223858</t>
  </si>
  <si>
    <t>skruž pro uliční vpusť horní betonová 450x570x50mm</t>
  </si>
  <si>
    <t>746363950</t>
  </si>
  <si>
    <t>35</t>
  </si>
  <si>
    <t>59223857</t>
  </si>
  <si>
    <t>skruž pro uliční vpusť horní betonová 450x295x50mm</t>
  </si>
  <si>
    <t>1801507299</t>
  </si>
  <si>
    <t>36</t>
  </si>
  <si>
    <t>59223864</t>
  </si>
  <si>
    <t>prstenec pro uliční vpusť vyrovnávací betonový 390x60x130mm</t>
  </si>
  <si>
    <t>1463874629</t>
  </si>
  <si>
    <t>37</t>
  </si>
  <si>
    <t>BTL.0006305.URS</t>
  </si>
  <si>
    <t>skruž betonová pro uliční vpusťs výtokovým otvorem PVC TBV-Q 450/350/3a, 45x35x5 cm</t>
  </si>
  <si>
    <t>-1802797665</t>
  </si>
  <si>
    <t>38</t>
  </si>
  <si>
    <t>899204112</t>
  </si>
  <si>
    <t>Osazení mříží litinových včetně rámů a košů na bahno pro třídu zatížení D400, E600</t>
  </si>
  <si>
    <t>-1059844252</t>
  </si>
  <si>
    <t>39</t>
  </si>
  <si>
    <t>55242320</t>
  </si>
  <si>
    <t>mříž vtoková litinová plochá 500x500mm</t>
  </si>
  <si>
    <t>-96141775</t>
  </si>
  <si>
    <t>Ostatní konstrukce a práce, bourání</t>
  </si>
  <si>
    <t>40</t>
  </si>
  <si>
    <t>914111111</t>
  </si>
  <si>
    <t>Montáž svislé dopravní značky základní  velikosti do 1 m2 objímkami na sloupky nebo konzoly</t>
  </si>
  <si>
    <t>-296398816</t>
  </si>
  <si>
    <t>"přechod pro chodce - IP6" 2</t>
  </si>
  <si>
    <t>41</t>
  </si>
  <si>
    <t>40445621</t>
  </si>
  <si>
    <t>informativní značky provozní IP1-IP3, IP4b-IP7, IP10a, b 500x500mm</t>
  </si>
  <si>
    <t>1720249300</t>
  </si>
  <si>
    <t>42</t>
  </si>
  <si>
    <t>914511112</t>
  </si>
  <si>
    <t>Montáž sloupku dopravních značek  délky do 3,5 m do hliníkové patky</t>
  </si>
  <si>
    <t>177103258</t>
  </si>
  <si>
    <t>"sloupek nové značky přechod pro chodce - IP6" 2</t>
  </si>
  <si>
    <t>43</t>
  </si>
  <si>
    <t>40445225</t>
  </si>
  <si>
    <t>sloupek pro dopravní značku Zn D 60mm v 3,5m</t>
  </si>
  <si>
    <t>735842355</t>
  </si>
  <si>
    <t>44</t>
  </si>
  <si>
    <t>40445240</t>
  </si>
  <si>
    <t>patka pro sloupek Al D 60mm</t>
  </si>
  <si>
    <t>131617604</t>
  </si>
  <si>
    <t>45</t>
  </si>
  <si>
    <t>40445256</t>
  </si>
  <si>
    <t>svorka upínací na sloupek dopravní značky D 60mm</t>
  </si>
  <si>
    <t>1548626997</t>
  </si>
  <si>
    <t>46</t>
  </si>
  <si>
    <t>40445253</t>
  </si>
  <si>
    <t>víčko plastové na sloupek D 60mm</t>
  </si>
  <si>
    <t>653812127</t>
  </si>
  <si>
    <t>47</t>
  </si>
  <si>
    <t>915121111</t>
  </si>
  <si>
    <t>Vodorovné dopravní značení stříkané barvou  vodící čára bílá šířky 250 mm souvislá základní</t>
  </si>
  <si>
    <t>314568330</t>
  </si>
  <si>
    <t>"nová V4"</t>
  </si>
  <si>
    <t>"pravá strana silnice" 9,5+6,5</t>
  </si>
  <si>
    <t>"levá strana silnice" 9,5+48+21</t>
  </si>
  <si>
    <t>48</t>
  </si>
  <si>
    <t>915131111</t>
  </si>
  <si>
    <t>Vodorovné dopravní značení stříkané barvou  přechody pro chodce, šipky, symboly bílé základní</t>
  </si>
  <si>
    <t>-199419850</t>
  </si>
  <si>
    <t>"nové značení přechodu pro chodce" 7*4</t>
  </si>
  <si>
    <t>49</t>
  </si>
  <si>
    <t>915611111</t>
  </si>
  <si>
    <t>Předznačení pro vodorovné značení  stříkané barvou nebo prováděné z nátěrových hmot liniové dělicí čáry, vodicí proužky</t>
  </si>
  <si>
    <t>1619335286</t>
  </si>
  <si>
    <t>50</t>
  </si>
  <si>
    <t>915621111</t>
  </si>
  <si>
    <t>Předznačení pro vodorovné značení  stříkané barvou nebo prováděné z nátěrových hmot plošné šipky, symboly, nápisy</t>
  </si>
  <si>
    <t>1296047063</t>
  </si>
  <si>
    <t>51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</si>
  <si>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</si>
  <si>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</si>
  <si>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-337305486</t>
  </si>
  <si>
    <t>"nové silniční obrubníky"</t>
  </si>
  <si>
    <t>"pravá strana silnice" 9,5+6,5+8+2</t>
  </si>
  <si>
    <t>"levá strana silnice" 9,6+7+7,6+29+9,9+3,2+1,9</t>
  </si>
  <si>
    <t>"levá strana silnice - druhá část křižovatky" 3,9+4,9+14+0,6+19,7</t>
  </si>
  <si>
    <t>52</t>
  </si>
  <si>
    <t>59217021</t>
  </si>
  <si>
    <t>obrubník betonový chodníkový 1000x150x300mm</t>
  </si>
  <si>
    <t>-584785746</t>
  </si>
  <si>
    <t>"pravá strana silnice" (9,5+6,5+8+2)*1,02</t>
  </si>
  <si>
    <t>"levá strana silnice" (9,6+7+7,6+29+9,9+3,2+1,9)*1,02</t>
  </si>
  <si>
    <t>"levá strana silnice - druhá část křižovatky" (3,9+4,9+14+0,6+19,7)*1,02</t>
  </si>
  <si>
    <t>53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</si>
  <si>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</si>
  <si>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</si>
  <si>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-549470297</t>
  </si>
  <si>
    <t>"nové chodníkové obrubníky"</t>
  </si>
  <si>
    <t>"pravá strana silnice" 5+5,7+8,6+3,4+1,7</t>
  </si>
  <si>
    <t>"levá strana silnice" 2+18,8+7+1,6+2+2+17,5+2,2+1,7+5,5+3+2,5</t>
  </si>
  <si>
    <t>54</t>
  </si>
  <si>
    <t>59217017</t>
  </si>
  <si>
    <t>obrubník betonový chodníkový 1000x100x250mm</t>
  </si>
  <si>
    <t>591507553</t>
  </si>
  <si>
    <t>"pravá strana silnice" (5+5,7+8,6+3,4+1,7)*1,02</t>
  </si>
  <si>
    <t>"levá strana silnice" (2+18,8+7+1,6+2+2+17,5+2,2+1,7+5,5+3+2,5)*1,02</t>
  </si>
  <si>
    <t>55</t>
  </si>
  <si>
    <t>919122132</t>
  </si>
  <si>
    <t>Utěsnění dilatačních spár zálivkou za tepla  v cementobetonovém nebo živičném krytu včetně adhezního nátěru s těsnicím profilem pod zálivkou, pro komůrky šířky 20 mm, hloubky 40 mm</t>
  </si>
  <si>
    <t>-1997787280</t>
  </si>
  <si>
    <t>"pro nové silnicční obrubníky"</t>
  </si>
  <si>
    <t>56</t>
  </si>
  <si>
    <t>919735112</t>
  </si>
  <si>
    <t>Řezání stávajícího živičného krytu nebo podkladu  hloubky přes 50 do 100 mm</t>
  </si>
  <si>
    <t>168835894</t>
  </si>
  <si>
    <t>57</t>
  </si>
  <si>
    <t>966006132</t>
  </si>
  <si>
    <t>Odstranění dopravních nebo orientačních značek se sloupkem  s uložením hmot na vzdálenost do 20 m nebo s naložením na dopravní prostředek, se zásypem jam a jeho zhutněním s betonovou patkou</t>
  </si>
  <si>
    <t>150863344</t>
  </si>
  <si>
    <t>"stávající IP6" 2</t>
  </si>
  <si>
    <t>58</t>
  </si>
  <si>
    <t>966006211</t>
  </si>
  <si>
    <t>Odstranění (demontáž) svislých dopravních značek  s odklizením materiálu na skládku na vzdálenost do 20 m nebo s naložením na dopravní prostředek ze sloupů, sloupků nebo konzol</t>
  </si>
  <si>
    <t>-1459961057</t>
  </si>
  <si>
    <t>59</t>
  </si>
  <si>
    <t>966007113</t>
  </si>
  <si>
    <t>Odstranění vodorovného dopravního značení frézováním  značeného barvou plošného</t>
  </si>
  <si>
    <t>-1437484255</t>
  </si>
  <si>
    <t>"stávající přechod pro chodce" 30</t>
  </si>
  <si>
    <t>997</t>
  </si>
  <si>
    <t>Přesun sutě</t>
  </si>
  <si>
    <t>60</t>
  </si>
  <si>
    <t>997221551</t>
  </si>
  <si>
    <t>Vodorovná doprava suti  bez naložení, ale se složením a s hrubým urovnáním ze sypkých materiálů, na vzdálenost do 1 km</t>
  </si>
  <si>
    <t>t</t>
  </si>
  <si>
    <t>-1643931336</t>
  </si>
  <si>
    <t>61</t>
  </si>
  <si>
    <t>997221559</t>
  </si>
  <si>
    <t>Vodorovná doprava suti  bez naložení, ale se složením a s hrubým urovnáním Příplatek k ceně za každý další i započatý 1 km přes 1 km</t>
  </si>
  <si>
    <t>1871146889</t>
  </si>
  <si>
    <t>158,355*4 'Přepočtené koeficientem množství</t>
  </si>
  <si>
    <t>62</t>
  </si>
  <si>
    <t>997221815</t>
  </si>
  <si>
    <t>Poplatek za uložení stavebního odpadu na skládce (skládkovné) z prostého betonu zatříděného do Katalogu odpadů pod kódem 170 101</t>
  </si>
  <si>
    <t>-1738736787</t>
  </si>
  <si>
    <t>7,41+5,289+0,968</t>
  </si>
  <si>
    <t>63</t>
  </si>
  <si>
    <t>997221855</t>
  </si>
  <si>
    <t>Poplatek za uložení stavebního odpadu na skládce (skládkovné) zeminy a kameniva zatříděného do Katalogu odpadů pod kódem 170 504</t>
  </si>
  <si>
    <t>803050622</t>
  </si>
  <si>
    <t>5,13+21,6+9,09+9,045+18,044</t>
  </si>
  <si>
    <t>998</t>
  </si>
  <si>
    <t>Přesun hmot</t>
  </si>
  <si>
    <t>64</t>
  </si>
  <si>
    <t>998223011</t>
  </si>
  <si>
    <t>Přesun hmot pro pozemní komunikace s krytem dlážděným  dopravní vzdálenost do 200 m jakékoliv délky objektu</t>
  </si>
  <si>
    <t>1903951299</t>
  </si>
  <si>
    <t>VRN</t>
  </si>
  <si>
    <t>Vedlejší rozpočtové náklady</t>
  </si>
  <si>
    <t>VRN1</t>
  </si>
  <si>
    <t>Průzkumné, geodetické a projektové práce</t>
  </si>
  <si>
    <t>65</t>
  </si>
  <si>
    <t>012203000</t>
  </si>
  <si>
    <t>Průzkumné, geodetické a projektové práce geodetické práce při provádění stavby</t>
  </si>
  <si>
    <t>1024</t>
  </si>
  <si>
    <t>-939962599</t>
  </si>
  <si>
    <t>"Vytýčení stavby" 86+27</t>
  </si>
  <si>
    <t>66</t>
  </si>
  <si>
    <t>012303000</t>
  </si>
  <si>
    <t>Průzkumné, geodetické a projektové práce geodetické práce po výstavbě</t>
  </si>
  <si>
    <t>kpl</t>
  </si>
  <si>
    <t>-37290420</t>
  </si>
  <si>
    <t>"Zaměření skutečného provedení stavby" 1</t>
  </si>
  <si>
    <t>67</t>
  </si>
  <si>
    <t>013254000</t>
  </si>
  <si>
    <t>Průzkumné, geodetické a projektové práce projektové práce dokumentace stavby (výkresová a textová) skutečného provedení stavby</t>
  </si>
  <si>
    <t>1435568355</t>
  </si>
  <si>
    <t>VRN3</t>
  </si>
  <si>
    <t>Zařízení staveniště</t>
  </si>
  <si>
    <t>68</t>
  </si>
  <si>
    <t>032903000</t>
  </si>
  <si>
    <t>Zařízení staveniště vybavení staveniště náklady na provoz a údržbu vybavení staveniště</t>
  </si>
  <si>
    <t>-5009268</t>
  </si>
  <si>
    <t>69</t>
  </si>
  <si>
    <t>034303000</t>
  </si>
  <si>
    <t>Zařízení staveniště zabezpečení staveniště dopravní značení na staveništi</t>
  </si>
  <si>
    <t>895933716</t>
  </si>
  <si>
    <t>"přechodné dopravní značení a zpracování DIO" 1</t>
  </si>
  <si>
    <t>VRN9</t>
  </si>
  <si>
    <t>Ostatní náklady</t>
  </si>
  <si>
    <t>70</t>
  </si>
  <si>
    <t>091003000</t>
  </si>
  <si>
    <t>Ostatní náklady související s objektem bez rozlišení</t>
  </si>
  <si>
    <t>968317563</t>
  </si>
  <si>
    <t>"vytýčení podzemních sítí" 1</t>
  </si>
  <si>
    <t>102 - Osvětlení</t>
  </si>
  <si>
    <t>Strážkovice</t>
  </si>
  <si>
    <t>D1 - Montážní materiál a práce</t>
  </si>
  <si>
    <t xml:space="preserve">    D2 - VO parkoviště</t>
  </si>
  <si>
    <t xml:space="preserve">    D3 - Zkoušky a prohlídky</t>
  </si>
  <si>
    <t>D4 - PPV</t>
  </si>
  <si>
    <t>D5 - Zemní práce - pro elektro VO</t>
  </si>
  <si>
    <t xml:space="preserve">    D6 - Práce v obsazené trase</t>
  </si>
  <si>
    <t xml:space="preserve">    D7 - Příplatek - celkem</t>
  </si>
  <si>
    <t>D1</t>
  </si>
  <si>
    <t>Montážní materiál a práce</t>
  </si>
  <si>
    <t>D2</t>
  </si>
  <si>
    <t>VO parkoviště</t>
  </si>
  <si>
    <t>210 01-0124</t>
  </si>
  <si>
    <t>Montáž trubek ochranných plastových tuhých, uložených volně přes 50 do 90 mm</t>
  </si>
  <si>
    <t>Pol2</t>
  </si>
  <si>
    <t>KD 09090 TRUBKA DVOUPL. KOPODUR</t>
  </si>
  <si>
    <t>210 81-0006</t>
  </si>
  <si>
    <t>CYKY-J 3x2.5 , volně</t>
  </si>
  <si>
    <t>Pol3</t>
  </si>
  <si>
    <t>CYKY-J 4x10 , volně</t>
  </si>
  <si>
    <t>210 10-0001</t>
  </si>
  <si>
    <t>do 2,5 mm2</t>
  </si>
  <si>
    <t>ks</t>
  </si>
  <si>
    <t>210 10-0014</t>
  </si>
  <si>
    <t>10 mm2</t>
  </si>
  <si>
    <t>210 22-0022</t>
  </si>
  <si>
    <t>Drát 8 drát ø 8mm(0,40kg/m), volně</t>
  </si>
  <si>
    <t>220 22-0020</t>
  </si>
  <si>
    <t>Páska 30x4 páska 30x4 (0,95 kg/m), volně</t>
  </si>
  <si>
    <t>210 22-0301</t>
  </si>
  <si>
    <t>SR 3a svorka páska-drát</t>
  </si>
  <si>
    <t>210 22-0301.1</t>
  </si>
  <si>
    <t>SP připojovací</t>
  </si>
  <si>
    <t>210 20-2013</t>
  </si>
  <si>
    <t>LED svítidlo , Guida G5H-WA3/42Wk, 3000k</t>
  </si>
  <si>
    <t>Pol4</t>
  </si>
  <si>
    <t>SPD - Surge Protection Device - Philips, 10 kV</t>
  </si>
  <si>
    <t>210 20-2013.1</t>
  </si>
  <si>
    <t>GUIDA S-, typ GS-6H-CA3-40 RIGHT, IP 66, IK 08 - sv. zdroj:   LED 50W/230V, 7200 lm, 4000 °K,</t>
  </si>
  <si>
    <t>210 12-0321.1</t>
  </si>
  <si>
    <t>Svodič přepětí SPD - Surge Protection Device - Philips, 10kV</t>
  </si>
  <si>
    <t>210 20-4011</t>
  </si>
  <si>
    <t>stožár KOOPERATIVA  typ PB6--133/108/89 (třítupňový), 6800 mm</t>
  </si>
  <si>
    <t>204011</t>
  </si>
  <si>
    <t>do 12 m</t>
  </si>
  <si>
    <t>345-2</t>
  </si>
  <si>
    <t>výložník:   KOOPERATIVA, typ UZD 1-500,</t>
  </si>
  <si>
    <t>210 20-4201</t>
  </si>
  <si>
    <t>Stožárová svorkovnice  SR 481-14Z/Cu</t>
  </si>
  <si>
    <t>345-3</t>
  </si>
  <si>
    <t>VLC14-1P Poj odpínače pro válc pojistky do 50 A, 1-pól</t>
  </si>
  <si>
    <t>345-4</t>
  </si>
  <si>
    <t>12300-00022 , stožárové pouzdro SP 315/1000</t>
  </si>
  <si>
    <t>204201</t>
  </si>
  <si>
    <t>1 okruh</t>
  </si>
  <si>
    <t>D3</t>
  </si>
  <si>
    <t>Zkoušky a prohlídky</t>
  </si>
  <si>
    <t>280002</t>
  </si>
  <si>
    <t>přes 100 do 500 tis.Kč</t>
  </si>
  <si>
    <t>D4</t>
  </si>
  <si>
    <t>PPV</t>
  </si>
  <si>
    <t>Pol5</t>
  </si>
  <si>
    <t>PPV 6,00% z montáže: materiál + práce</t>
  </si>
  <si>
    <t>%</t>
  </si>
  <si>
    <t>D5</t>
  </si>
  <si>
    <t>Zemní práce - pro elektro VO</t>
  </si>
  <si>
    <t>460 01-0024</t>
  </si>
  <si>
    <t>Kabelové vedení v zastaveném prostoru</t>
  </si>
  <si>
    <t>km</t>
  </si>
  <si>
    <t>460 03-0011</t>
  </si>
  <si>
    <t>Nářez drnu,naložení,odvoz</t>
  </si>
  <si>
    <t>460 03-0021</t>
  </si>
  <si>
    <t>Porost tvrdý, středně hustý</t>
  </si>
  <si>
    <t>460 03-172</t>
  </si>
  <si>
    <t>Síla vrstvy 5-10cm</t>
  </si>
  <si>
    <t>460 03-0181</t>
  </si>
  <si>
    <t>V asfaltu nebo betonu</t>
  </si>
  <si>
    <t>460 51-0065</t>
  </si>
  <si>
    <t>Světlost do 10,5 cm</t>
  </si>
  <si>
    <t>460 56-0134</t>
  </si>
  <si>
    <t>Zemina třídy 4, šíře 350mm,hloubka 500mm</t>
  </si>
  <si>
    <t>460 56-0164</t>
  </si>
  <si>
    <t>Zemina třídy 4, šíře 350mm,hloubka 800mm</t>
  </si>
  <si>
    <t>460 56-0304</t>
  </si>
  <si>
    <t>Zemina třídy 4, šíře 500mm,hloubka 1200mm</t>
  </si>
  <si>
    <t>460 42-1081</t>
  </si>
  <si>
    <t>Do šířky 20cm</t>
  </si>
  <si>
    <t>460 65-0052</t>
  </si>
  <si>
    <t>Ze štěrku vrstva 10cm</t>
  </si>
  <si>
    <t>460 65-0122</t>
  </si>
  <si>
    <t>Vrstva betonu 10cm</t>
  </si>
  <si>
    <t>460 65-0134</t>
  </si>
  <si>
    <t>z ltého asfaltu vč. rozprostření, tloušťky do 7cm</t>
  </si>
  <si>
    <t>72</t>
  </si>
  <si>
    <t>D6</t>
  </si>
  <si>
    <t>Práce v obsazené trase</t>
  </si>
  <si>
    <t>460 05-0005</t>
  </si>
  <si>
    <t>Zemina třídy 5,ručně</t>
  </si>
  <si>
    <t>74</t>
  </si>
  <si>
    <t>460 08-0014</t>
  </si>
  <si>
    <t>Do rostlé zeminy bez bednění</t>
  </si>
  <si>
    <t>76</t>
  </si>
  <si>
    <t>460 20-0134</t>
  </si>
  <si>
    <t>78</t>
  </si>
  <si>
    <t>460 20-0164</t>
  </si>
  <si>
    <t>80</t>
  </si>
  <si>
    <t>460 20-0304</t>
  </si>
  <si>
    <t>82</t>
  </si>
  <si>
    <t>460 51-0054</t>
  </si>
  <si>
    <t>84</t>
  </si>
  <si>
    <t>460 42-1101</t>
  </si>
  <si>
    <t>Z kopaného písku, bez zakrytí, šíře do 65cm,tloušťka 10cm</t>
  </si>
  <si>
    <t>86</t>
  </si>
  <si>
    <t>D7</t>
  </si>
  <si>
    <t>Příplatek - celkem</t>
  </si>
  <si>
    <t>Pol6</t>
  </si>
  <si>
    <t>C46M - příplatek za obsazenou trasu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</si>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</sst>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306" t="s">
        <v>15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285" t="s">
        <v>16</v>
      </c>
      <c r="BS5" s="18" t="s">
        <v>6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308" t="s">
        <v>18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286"/>
      <c r="BS6" s="18" t="s">
        <v>6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1</v>
      </c>
      <c r="AO7" s="23"/>
      <c r="AP7" s="23"/>
      <c r="AQ7" s="23"/>
      <c r="AR7" s="21"/>
      <c r="BE7" s="286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8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6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28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28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6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286"/>
      <c r="BS13" s="18" t="s">
        <v>6</v>
      </c>
    </row>
    <row r="14" spans="1:74" ht="12.75">
      <c r="B14" s="22"/>
      <c r="C14" s="23"/>
      <c r="D14" s="23"/>
      <c r="E14" s="309" t="s">
        <v>32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28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6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28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1</v>
      </c>
      <c r="AO17" s="23"/>
      <c r="AP17" s="23"/>
      <c r="AQ17" s="23"/>
      <c r="AR17" s="21"/>
      <c r="BE17" s="286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6"/>
      <c r="BS18" s="18" t="s">
        <v>8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286"/>
      <c r="BS19" s="18" t="s">
        <v>8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1</v>
      </c>
      <c r="AO20" s="23"/>
      <c r="AP20" s="23"/>
      <c r="AQ20" s="23"/>
      <c r="AR20" s="21"/>
      <c r="BE20" s="28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6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6"/>
    </row>
    <row r="23" spans="1:71" s="1" customFormat="1" ht="16.5" customHeight="1">
      <c r="B23" s="22"/>
      <c r="C23" s="23"/>
      <c r="D23" s="23"/>
      <c r="E23" s="311" t="s">
        <v>1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28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6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8">
        <f>ROUND(AG94,0)</f>
        <v>0</v>
      </c>
      <c r="AL26" s="289"/>
      <c r="AM26" s="289"/>
      <c r="AN26" s="289"/>
      <c r="AO26" s="289"/>
      <c r="AP26" s="37"/>
      <c r="AQ26" s="37"/>
      <c r="AR26" s="40"/>
      <c r="BE26" s="28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39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40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41</v>
      </c>
      <c r="AL28" s="312"/>
      <c r="AM28" s="312"/>
      <c r="AN28" s="312"/>
      <c r="AO28" s="312"/>
      <c r="AP28" s="37"/>
      <c r="AQ28" s="37"/>
      <c r="AR28" s="40"/>
      <c r="BE28" s="286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13">
        <v>0.21</v>
      </c>
      <c r="M29" s="284"/>
      <c r="N29" s="284"/>
      <c r="O29" s="284"/>
      <c r="P29" s="284"/>
      <c r="Q29" s="42"/>
      <c r="R29" s="42"/>
      <c r="S29" s="42"/>
      <c r="T29" s="42"/>
      <c r="U29" s="42"/>
      <c r="V29" s="42"/>
      <c r="W29" s="283">
        <f>ROUND(AZ94, 0)</f>
        <v>0</v>
      </c>
      <c r="X29" s="284"/>
      <c r="Y29" s="284"/>
      <c r="Z29" s="284"/>
      <c r="AA29" s="284"/>
      <c r="AB29" s="284"/>
      <c r="AC29" s="284"/>
      <c r="AD29" s="284"/>
      <c r="AE29" s="284"/>
      <c r="AF29" s="42"/>
      <c r="AG29" s="42"/>
      <c r="AH29" s="42"/>
      <c r="AI29" s="42"/>
      <c r="AJ29" s="42"/>
      <c r="AK29" s="283">
        <f>ROUND(AV94, 0)</f>
        <v>0</v>
      </c>
      <c r="AL29" s="284"/>
      <c r="AM29" s="284"/>
      <c r="AN29" s="284"/>
      <c r="AO29" s="284"/>
      <c r="AP29" s="42"/>
      <c r="AQ29" s="42"/>
      <c r="AR29" s="43"/>
      <c r="BE29" s="287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13">
        <v>0.15</v>
      </c>
      <c r="M30" s="284"/>
      <c r="N30" s="284"/>
      <c r="O30" s="284"/>
      <c r="P30" s="284"/>
      <c r="Q30" s="42"/>
      <c r="R30" s="42"/>
      <c r="S30" s="42"/>
      <c r="T30" s="42"/>
      <c r="U30" s="42"/>
      <c r="V30" s="42"/>
      <c r="W30" s="283">
        <f>ROUND(BA94, 0)</f>
        <v>0</v>
      </c>
      <c r="X30" s="284"/>
      <c r="Y30" s="284"/>
      <c r="Z30" s="284"/>
      <c r="AA30" s="284"/>
      <c r="AB30" s="284"/>
      <c r="AC30" s="284"/>
      <c r="AD30" s="284"/>
      <c r="AE30" s="284"/>
      <c r="AF30" s="42"/>
      <c r="AG30" s="42"/>
      <c r="AH30" s="42"/>
      <c r="AI30" s="42"/>
      <c r="AJ30" s="42"/>
      <c r="AK30" s="283">
        <f>ROUND(AW94, 0)</f>
        <v>0</v>
      </c>
      <c r="AL30" s="284"/>
      <c r="AM30" s="284"/>
      <c r="AN30" s="284"/>
      <c r="AO30" s="284"/>
      <c r="AP30" s="42"/>
      <c r="AQ30" s="42"/>
      <c r="AR30" s="43"/>
      <c r="BE30" s="287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13">
        <v>0.21</v>
      </c>
      <c r="M31" s="284"/>
      <c r="N31" s="284"/>
      <c r="O31" s="284"/>
      <c r="P31" s="284"/>
      <c r="Q31" s="42"/>
      <c r="R31" s="42"/>
      <c r="S31" s="42"/>
      <c r="T31" s="42"/>
      <c r="U31" s="42"/>
      <c r="V31" s="42"/>
      <c r="W31" s="283">
        <f>ROUND(BB94, 0)</f>
        <v>0</v>
      </c>
      <c r="X31" s="284"/>
      <c r="Y31" s="284"/>
      <c r="Z31" s="284"/>
      <c r="AA31" s="284"/>
      <c r="AB31" s="284"/>
      <c r="AC31" s="284"/>
      <c r="AD31" s="284"/>
      <c r="AE31" s="284"/>
      <c r="AF31" s="42"/>
      <c r="AG31" s="42"/>
      <c r="AH31" s="42"/>
      <c r="AI31" s="42"/>
      <c r="AJ31" s="42"/>
      <c r="AK31" s="283">
        <v>0</v>
      </c>
      <c r="AL31" s="284"/>
      <c r="AM31" s="284"/>
      <c r="AN31" s="284"/>
      <c r="AO31" s="284"/>
      <c r="AP31" s="42"/>
      <c r="AQ31" s="42"/>
      <c r="AR31" s="43"/>
      <c r="BE31" s="287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13">
        <v>0.15</v>
      </c>
      <c r="M32" s="284"/>
      <c r="N32" s="284"/>
      <c r="O32" s="284"/>
      <c r="P32" s="284"/>
      <c r="Q32" s="42"/>
      <c r="R32" s="42"/>
      <c r="S32" s="42"/>
      <c r="T32" s="42"/>
      <c r="U32" s="42"/>
      <c r="V32" s="42"/>
      <c r="W32" s="283">
        <f>ROUND(BC94, 0)</f>
        <v>0</v>
      </c>
      <c r="X32" s="284"/>
      <c r="Y32" s="284"/>
      <c r="Z32" s="284"/>
      <c r="AA32" s="284"/>
      <c r="AB32" s="284"/>
      <c r="AC32" s="284"/>
      <c r="AD32" s="284"/>
      <c r="AE32" s="284"/>
      <c r="AF32" s="42"/>
      <c r="AG32" s="42"/>
      <c r="AH32" s="42"/>
      <c r="AI32" s="42"/>
      <c r="AJ32" s="42"/>
      <c r="AK32" s="283">
        <v>0</v>
      </c>
      <c r="AL32" s="284"/>
      <c r="AM32" s="284"/>
      <c r="AN32" s="284"/>
      <c r="AO32" s="284"/>
      <c r="AP32" s="42"/>
      <c r="AQ32" s="42"/>
      <c r="AR32" s="43"/>
      <c r="BE32" s="287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13">
        <v>0</v>
      </c>
      <c r="M33" s="284"/>
      <c r="N33" s="284"/>
      <c r="O33" s="284"/>
      <c r="P33" s="284"/>
      <c r="Q33" s="42"/>
      <c r="R33" s="42"/>
      <c r="S33" s="42"/>
      <c r="T33" s="42"/>
      <c r="U33" s="42"/>
      <c r="V33" s="42"/>
      <c r="W33" s="283">
        <f>ROUND(BD94, 0)</f>
        <v>0</v>
      </c>
      <c r="X33" s="284"/>
      <c r="Y33" s="284"/>
      <c r="Z33" s="284"/>
      <c r="AA33" s="284"/>
      <c r="AB33" s="284"/>
      <c r="AC33" s="284"/>
      <c r="AD33" s="284"/>
      <c r="AE33" s="284"/>
      <c r="AF33" s="42"/>
      <c r="AG33" s="42"/>
      <c r="AH33" s="42"/>
      <c r="AI33" s="42"/>
      <c r="AJ33" s="42"/>
      <c r="AK33" s="283">
        <v>0</v>
      </c>
      <c r="AL33" s="284"/>
      <c r="AM33" s="284"/>
      <c r="AN33" s="284"/>
      <c r="AO33" s="284"/>
      <c r="AP33" s="42"/>
      <c r="AQ33" s="42"/>
      <c r="AR33" s="43"/>
      <c r="BE33" s="28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6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290" t="s">
        <v>50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2">
        <f>SUM(AK26:AK33)</f>
        <v>0</v>
      </c>
      <c r="AL35" s="291"/>
      <c r="AM35" s="291"/>
      <c r="AN35" s="291"/>
      <c r="AO35" s="29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52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53</v>
      </c>
      <c r="AI60" s="39"/>
      <c r="AJ60" s="39"/>
      <c r="AK60" s="39"/>
      <c r="AL60" s="39"/>
      <c r="AM60" s="53" t="s">
        <v>54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55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56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53</v>
      </c>
      <c r="AI75" s="39"/>
      <c r="AJ75" s="39"/>
      <c r="AK75" s="39"/>
      <c r="AL75" s="39"/>
      <c r="AM75" s="53" t="s">
        <v>54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14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2016-45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17</v>
      </c>
      <c r="D85" s="64"/>
      <c r="E85" s="64"/>
      <c r="F85" s="64"/>
      <c r="G85" s="64"/>
      <c r="H85" s="64"/>
      <c r="I85" s="64"/>
      <c r="J85" s="64"/>
      <c r="K85" s="64"/>
      <c r="L85" s="303" t="str">
        <f>K6</f>
        <v>Rekonstrukce přechodu ve Štěpánovicích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Štěpánovice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305" t="str">
        <f>IF(AN8= "","",AN8)</f>
        <v>16. 9. 2019</v>
      </c>
      <c r="AN87" s="305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26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Obec Štěpánovice,Vlkovická 154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33</v>
      </c>
      <c r="AJ89" s="37"/>
      <c r="AK89" s="37"/>
      <c r="AL89" s="37"/>
      <c r="AM89" s="301" t="str">
        <f>IF(E17="","",E17)</f>
        <v xml:space="preserve"> </v>
      </c>
      <c r="AN89" s="302"/>
      <c r="AO89" s="302"/>
      <c r="AP89" s="302"/>
      <c r="AQ89" s="37"/>
      <c r="AR89" s="40"/>
      <c r="AS89" s="295" t="s">
        <v>58</v>
      </c>
      <c r="AT89" s="29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31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36</v>
      </c>
      <c r="AJ90" s="37"/>
      <c r="AK90" s="37"/>
      <c r="AL90" s="37"/>
      <c r="AM90" s="301" t="str">
        <f>IF(E20="","",E20)</f>
        <v xml:space="preserve"> </v>
      </c>
      <c r="AN90" s="302"/>
      <c r="AO90" s="302"/>
      <c r="AP90" s="302"/>
      <c r="AQ90" s="37"/>
      <c r="AR90" s="40"/>
      <c r="AS90" s="297"/>
      <c r="AT90" s="29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9"/>
      <c r="AT91" s="30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14" t="s">
        <v>59</v>
      </c>
      <c r="D92" s="315"/>
      <c r="E92" s="315"/>
      <c r="F92" s="315"/>
      <c r="G92" s="315"/>
      <c r="H92" s="74"/>
      <c r="I92" s="316" t="s">
        <v>60</v>
      </c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7" t="s">
        <v>61</v>
      </c>
      <c r="AH92" s="315"/>
      <c r="AI92" s="315"/>
      <c r="AJ92" s="315"/>
      <c r="AK92" s="315"/>
      <c r="AL92" s="315"/>
      <c r="AM92" s="315"/>
      <c r="AN92" s="316" t="s">
        <v>62</v>
      </c>
      <c r="AO92" s="315"/>
      <c r="AP92" s="318"/>
      <c r="AQ92" s="75" t="s">
        <v>63</v>
      </c>
      <c r="AR92" s="40"/>
      <c r="AS92" s="76" t="s">
        <v>64</v>
      </c>
      <c r="AT92" s="77" t="s">
        <v>65</v>
      </c>
      <c r="AU92" s="77" t="s">
        <v>66</v>
      </c>
      <c r="AV92" s="77" t="s">
        <v>67</v>
      </c>
      <c r="AW92" s="77" t="s">
        <v>68</v>
      </c>
      <c r="AX92" s="77" t="s">
        <v>69</v>
      </c>
      <c r="AY92" s="77" t="s">
        <v>70</v>
      </c>
      <c r="AZ92" s="77" t="s">
        <v>71</v>
      </c>
      <c r="BA92" s="77" t="s">
        <v>72</v>
      </c>
      <c r="BB92" s="77" t="s">
        <v>73</v>
      </c>
      <c r="BC92" s="77" t="s">
        <v>74</v>
      </c>
      <c r="BD92" s="78" t="s">
        <v>75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76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2">
        <f>ROUND(SUM(AG95:AG96),0)</f>
        <v>0</v>
      </c>
      <c r="AH94" s="322"/>
      <c r="AI94" s="322"/>
      <c r="AJ94" s="322"/>
      <c r="AK94" s="322"/>
      <c r="AL94" s="322"/>
      <c r="AM94" s="322"/>
      <c r="AN94" s="323">
        <f>SUM(AG94,AT94)</f>
        <v>0</v>
      </c>
      <c r="AO94" s="323"/>
      <c r="AP94" s="323"/>
      <c r="AQ94" s="86" t="s">
        <v>1</v>
      </c>
      <c r="AR94" s="87"/>
      <c r="AS94" s="88">
        <f>ROUND(SUM(AS95:AS96),0)</f>
        <v>0</v>
      </c>
      <c r="AT94" s="89">
        <f>ROUND(SUM(AV94:AW94),0)</f>
        <v>0</v>
      </c>
      <c r="AU94" s="90">
        <f>ROUND(SUM(AU95:AU96),5)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ROUND(SUM(AZ95:AZ96),0)</f>
        <v>0</v>
      </c>
      <c r="BA94" s="89">
        <f>ROUND(SUM(BA95:BA96),0)</f>
        <v>0</v>
      </c>
      <c r="BB94" s="89">
        <f>ROUND(SUM(BB95:BB96),0)</f>
        <v>0</v>
      </c>
      <c r="BC94" s="89">
        <f>ROUND(SUM(BC95:BC96),0)</f>
        <v>0</v>
      </c>
      <c r="BD94" s="91">
        <f>ROUND(SUM(BD95:BD96),0)</f>
        <v>0</v>
      </c>
      <c r="BS94" s="92" t="s">
        <v>77</v>
      </c>
      <c r="BT94" s="92" t="s">
        <v>78</v>
      </c>
      <c r="BU94" s="93" t="s">
        <v>79</v>
      </c>
      <c r="BV94" s="92" t="s">
        <v>80</v>
      </c>
      <c r="BW94" s="92" t="s">
        <v>5</v>
      </c>
      <c r="BX94" s="92" t="s">
        <v>81</v>
      </c>
      <c r="CL94" s="92" t="s">
        <v>20</v>
      </c>
    </row>
    <row r="95" spans="1:91" s="7" customFormat="1" ht="16.5" customHeight="1">
      <c r="A95" s="94" t="s">
        <v>82</v>
      </c>
      <c r="B95" s="95"/>
      <c r="C95" s="96"/>
      <c r="D95" s="321" t="s">
        <v>83</v>
      </c>
      <c r="E95" s="321"/>
      <c r="F95" s="321"/>
      <c r="G95" s="321"/>
      <c r="H95" s="321"/>
      <c r="I95" s="97"/>
      <c r="J95" s="321" t="s">
        <v>18</v>
      </c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321"/>
      <c r="AE95" s="321"/>
      <c r="AF95" s="321"/>
      <c r="AG95" s="319">
        <f>'101 - Rekonstrukce přecho...'!J30</f>
        <v>0</v>
      </c>
      <c r="AH95" s="320"/>
      <c r="AI95" s="320"/>
      <c r="AJ95" s="320"/>
      <c r="AK95" s="320"/>
      <c r="AL95" s="320"/>
      <c r="AM95" s="320"/>
      <c r="AN95" s="319">
        <f>SUM(AG95,AT95)</f>
        <v>0</v>
      </c>
      <c r="AO95" s="320"/>
      <c r="AP95" s="320"/>
      <c r="AQ95" s="98" t="s">
        <v>84</v>
      </c>
      <c r="AR95" s="99"/>
      <c r="AS95" s="100">
        <v>0</v>
      </c>
      <c r="AT95" s="101">
        <f>ROUND(SUM(AV95:AW95),0)</f>
        <v>0</v>
      </c>
      <c r="AU95" s="102">
        <f>'101 - Rekonstrukce přecho...'!P127</f>
        <v>0</v>
      </c>
      <c r="AV95" s="101">
        <f>'101 - Rekonstrukce přecho...'!J33</f>
        <v>0</v>
      </c>
      <c r="AW95" s="101">
        <f>'101 - Rekonstrukce přecho...'!J34</f>
        <v>0</v>
      </c>
      <c r="AX95" s="101">
        <f>'101 - Rekonstrukce přecho...'!J35</f>
        <v>0</v>
      </c>
      <c r="AY95" s="101">
        <f>'101 - Rekonstrukce přecho...'!J36</f>
        <v>0</v>
      </c>
      <c r="AZ95" s="101">
        <f>'101 - Rekonstrukce přecho...'!F33</f>
        <v>0</v>
      </c>
      <c r="BA95" s="101">
        <f>'101 - Rekonstrukce přecho...'!F34</f>
        <v>0</v>
      </c>
      <c r="BB95" s="101">
        <f>'101 - Rekonstrukce přecho...'!F35</f>
        <v>0</v>
      </c>
      <c r="BC95" s="101">
        <f>'101 - Rekonstrukce přecho...'!F36</f>
        <v>0</v>
      </c>
      <c r="BD95" s="103">
        <f>'101 - Rekonstrukce přecho...'!F37</f>
        <v>0</v>
      </c>
      <c r="BT95" s="104" t="s">
        <v>8</v>
      </c>
      <c r="BV95" s="104" t="s">
        <v>80</v>
      </c>
      <c r="BW95" s="104" t="s">
        <v>85</v>
      </c>
      <c r="BX95" s="104" t="s">
        <v>5</v>
      </c>
      <c r="CL95" s="104" t="s">
        <v>20</v>
      </c>
      <c r="CM95" s="104" t="s">
        <v>86</v>
      </c>
    </row>
    <row r="96" spans="1:91" s="7" customFormat="1" ht="16.5" customHeight="1">
      <c r="A96" s="94" t="s">
        <v>82</v>
      </c>
      <c r="B96" s="95"/>
      <c r="C96" s="96"/>
      <c r="D96" s="321" t="s">
        <v>87</v>
      </c>
      <c r="E96" s="321"/>
      <c r="F96" s="321"/>
      <c r="G96" s="321"/>
      <c r="H96" s="321"/>
      <c r="I96" s="97"/>
      <c r="J96" s="321" t="s">
        <v>88</v>
      </c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19">
        <f>'102 - Osvětlení'!J30</f>
        <v>0</v>
      </c>
      <c r="AH96" s="320"/>
      <c r="AI96" s="320"/>
      <c r="AJ96" s="320"/>
      <c r="AK96" s="320"/>
      <c r="AL96" s="320"/>
      <c r="AM96" s="320"/>
      <c r="AN96" s="319">
        <f>SUM(AG96,AT96)</f>
        <v>0</v>
      </c>
      <c r="AO96" s="320"/>
      <c r="AP96" s="320"/>
      <c r="AQ96" s="98" t="s">
        <v>84</v>
      </c>
      <c r="AR96" s="99"/>
      <c r="AS96" s="105">
        <v>0</v>
      </c>
      <c r="AT96" s="106">
        <f>ROUND(SUM(AV96:AW96),0)</f>
        <v>0</v>
      </c>
      <c r="AU96" s="107">
        <f>'102 - Osvětlení'!P123</f>
        <v>0</v>
      </c>
      <c r="AV96" s="106">
        <f>'102 - Osvětlení'!J33</f>
        <v>0</v>
      </c>
      <c r="AW96" s="106">
        <f>'102 - Osvětlení'!J34</f>
        <v>0</v>
      </c>
      <c r="AX96" s="106">
        <f>'102 - Osvětlení'!J35</f>
        <v>0</v>
      </c>
      <c r="AY96" s="106">
        <f>'102 - Osvětlení'!J36</f>
        <v>0</v>
      </c>
      <c r="AZ96" s="106">
        <f>'102 - Osvětlení'!F33</f>
        <v>0</v>
      </c>
      <c r="BA96" s="106">
        <f>'102 - Osvětlení'!F34</f>
        <v>0</v>
      </c>
      <c r="BB96" s="106">
        <f>'102 - Osvětlení'!F35</f>
        <v>0</v>
      </c>
      <c r="BC96" s="106">
        <f>'102 - Osvětlení'!F36</f>
        <v>0</v>
      </c>
      <c r="BD96" s="108">
        <f>'102 - Osvětlení'!F37</f>
        <v>0</v>
      </c>
      <c r="BT96" s="104" t="s">
        <v>8</v>
      </c>
      <c r="BV96" s="104" t="s">
        <v>80</v>
      </c>
      <c r="BW96" s="104" t="s">
        <v>89</v>
      </c>
      <c r="BX96" s="104" t="s">
        <v>5</v>
      </c>
      <c r="CL96" s="104" t="s">
        <v>90</v>
      </c>
      <c r="CM96" s="104" t="s">
        <v>86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Ozkicspv2CzVM/7blTlU5KLv4PzdQriizlVk+ZSVXm8aopDuLdnnWyP936ERwWyel4qlhRR7qkjtu17j6Olx/A==" saltValue="ERnLI0o80nmODdcphaqq3tBk9uQOA615xu3qnoRWqabBfXKlBDIgjjozsyTPeMMj8SuT4qjf3AafqCLWuc0dDQ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01 - Rekonstrukce přecho...'!C2" display="/" xr:uid="{00000000-0004-0000-0000-000000000000}"/>
    <hyperlink ref="A96" location="'102 - Osvětl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86</v>
      </c>
    </row>
    <row r="4" spans="1:46" s="1" customFormat="1" ht="24.95" customHeight="1">
      <c r="B4" s="21"/>
      <c r="D4" s="113" t="s">
        <v>91</v>
      </c>
      <c r="I4" s="109"/>
      <c r="L4" s="21"/>
      <c r="M4" s="114" t="s">
        <v>11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17</v>
      </c>
      <c r="I6" s="109"/>
      <c r="L6" s="21"/>
    </row>
    <row r="7" spans="1:46" s="1" customFormat="1" ht="16.5" customHeight="1">
      <c r="B7" s="21"/>
      <c r="E7" s="324" t="str">
        <f>'Rekapitulace stavby'!K6</f>
        <v>Rekonstrukce přechodu ve Štěpánovicích</v>
      </c>
      <c r="F7" s="325"/>
      <c r="G7" s="325"/>
      <c r="H7" s="325"/>
      <c r="I7" s="109"/>
      <c r="L7" s="21"/>
    </row>
    <row r="8" spans="1:46" s="2" customFormat="1" ht="12" customHeight="1">
      <c r="A8" s="35"/>
      <c r="B8" s="40"/>
      <c r="C8" s="35"/>
      <c r="D8" s="115" t="s">
        <v>92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6" t="s">
        <v>93</v>
      </c>
      <c r="F9" s="327"/>
      <c r="G9" s="327"/>
      <c r="H9" s="327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19</v>
      </c>
      <c r="E11" s="35"/>
      <c r="F11" s="117" t="s">
        <v>20</v>
      </c>
      <c r="G11" s="35"/>
      <c r="H11" s="35"/>
      <c r="I11" s="118" t="s">
        <v>21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16. 9. 2019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26</v>
      </c>
      <c r="E14" s="35"/>
      <c r="F14" s="35"/>
      <c r="G14" s="35"/>
      <c r="H14" s="35"/>
      <c r="I14" s="118" t="s">
        <v>27</v>
      </c>
      <c r="J14" s="117" t="s">
        <v>28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29</v>
      </c>
      <c r="F15" s="35"/>
      <c r="G15" s="35"/>
      <c r="H15" s="35"/>
      <c r="I15" s="118" t="s">
        <v>30</v>
      </c>
      <c r="J15" s="117" t="s">
        <v>94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31</v>
      </c>
      <c r="E17" s="35"/>
      <c r="F17" s="35"/>
      <c r="G17" s="35"/>
      <c r="H17" s="35"/>
      <c r="I17" s="118" t="s">
        <v>27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8" t="str">
        <f>'Rekapitulace stavby'!E14</f>
        <v>Vyplň údaj</v>
      </c>
      <c r="F18" s="329"/>
      <c r="G18" s="329"/>
      <c r="H18" s="329"/>
      <c r="I18" s="118" t="s">
        <v>30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33</v>
      </c>
      <c r="E20" s="35"/>
      <c r="F20" s="35"/>
      <c r="G20" s="35"/>
      <c r="H20" s="35"/>
      <c r="I20" s="118" t="s">
        <v>27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30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27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30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0" t="s">
        <v>1</v>
      </c>
      <c r="F27" s="330"/>
      <c r="G27" s="330"/>
      <c r="H27" s="33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ROUND(J127, 0)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ROUND((SUM(BE127:BE339)),  0)</f>
        <v>0</v>
      </c>
      <c r="G33" s="35"/>
      <c r="H33" s="35"/>
      <c r="I33" s="132">
        <v>0.21</v>
      </c>
      <c r="J33" s="131">
        <f>ROUND(((SUM(BE127:BE339))*I33),  0)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ROUND((SUM(BF127:BF339)),  0)</f>
        <v>0</v>
      </c>
      <c r="G34" s="35"/>
      <c r="H34" s="35"/>
      <c r="I34" s="132">
        <v>0.15</v>
      </c>
      <c r="J34" s="131">
        <f>ROUND(((SUM(BF127:BF339))*I34),  0)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ROUND((SUM(BG127:BG339)),  0)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ROUND((SUM(BH127:BH339)),  0)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ROUND((SUM(BI127:BI339)),  0)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Rekonstrukce přechodu ve Štěpánovicích</v>
      </c>
      <c r="F85" s="332"/>
      <c r="G85" s="332"/>
      <c r="H85" s="332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101 - Rekonstrukce přechodu ve Štěpánovicích</v>
      </c>
      <c r="F87" s="333"/>
      <c r="G87" s="333"/>
      <c r="H87" s="333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Štěpánovice</v>
      </c>
      <c r="G89" s="37"/>
      <c r="H89" s="37"/>
      <c r="I89" s="118" t="s">
        <v>24</v>
      </c>
      <c r="J89" s="67" t="str">
        <f>IF(J12="","",J12)</f>
        <v>16. 9. 2019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26</v>
      </c>
      <c r="D91" s="37"/>
      <c r="E91" s="37"/>
      <c r="F91" s="28" t="str">
        <f>E15</f>
        <v>Obec Štěpánovice,Vlkovická 154</v>
      </c>
      <c r="G91" s="37"/>
      <c r="H91" s="37"/>
      <c r="I91" s="118" t="s">
        <v>33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31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96</v>
      </c>
      <c r="D94" s="158"/>
      <c r="E94" s="158"/>
      <c r="F94" s="158"/>
      <c r="G94" s="158"/>
      <c r="H94" s="158"/>
      <c r="I94" s="159"/>
      <c r="J94" s="160" t="s">
        <v>97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98</v>
      </c>
      <c r="D96" s="37"/>
      <c r="E96" s="37"/>
      <c r="F96" s="37"/>
      <c r="G96" s="37"/>
      <c r="H96" s="37"/>
      <c r="I96" s="116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99</v>
      </c>
    </row>
    <row r="97" spans="1:31" s="9" customFormat="1" ht="24.95" customHeight="1">
      <c r="B97" s="162"/>
      <c r="C97" s="163"/>
      <c r="D97" s="164" t="s">
        <v>100</v>
      </c>
      <c r="E97" s="165"/>
      <c r="F97" s="165"/>
      <c r="G97" s="165"/>
      <c r="H97" s="165"/>
      <c r="I97" s="166"/>
      <c r="J97" s="167">
        <f>J128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101</v>
      </c>
      <c r="E98" s="172"/>
      <c r="F98" s="172"/>
      <c r="G98" s="172"/>
      <c r="H98" s="172"/>
      <c r="I98" s="173"/>
      <c r="J98" s="174">
        <f>J129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102</v>
      </c>
      <c r="E99" s="172"/>
      <c r="F99" s="172"/>
      <c r="G99" s="172"/>
      <c r="H99" s="172"/>
      <c r="I99" s="173"/>
      <c r="J99" s="174">
        <f>J185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103</v>
      </c>
      <c r="E100" s="172"/>
      <c r="F100" s="172"/>
      <c r="G100" s="172"/>
      <c r="H100" s="172"/>
      <c r="I100" s="173"/>
      <c r="J100" s="174">
        <f>J235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104</v>
      </c>
      <c r="E101" s="172"/>
      <c r="F101" s="172"/>
      <c r="G101" s="172"/>
      <c r="H101" s="172"/>
      <c r="I101" s="173"/>
      <c r="J101" s="174">
        <f>J250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105</v>
      </c>
      <c r="E102" s="172"/>
      <c r="F102" s="172"/>
      <c r="G102" s="172"/>
      <c r="H102" s="172"/>
      <c r="I102" s="173"/>
      <c r="J102" s="174">
        <f>J316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106</v>
      </c>
      <c r="E103" s="172"/>
      <c r="F103" s="172"/>
      <c r="G103" s="172"/>
      <c r="H103" s="172"/>
      <c r="I103" s="173"/>
      <c r="J103" s="174">
        <f>J324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107</v>
      </c>
      <c r="E104" s="165"/>
      <c r="F104" s="165"/>
      <c r="G104" s="165"/>
      <c r="H104" s="165"/>
      <c r="I104" s="166"/>
      <c r="J104" s="167">
        <f>J326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108</v>
      </c>
      <c r="E105" s="172"/>
      <c r="F105" s="172"/>
      <c r="G105" s="172"/>
      <c r="H105" s="172"/>
      <c r="I105" s="173"/>
      <c r="J105" s="174">
        <f>J327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109</v>
      </c>
      <c r="E106" s="172"/>
      <c r="F106" s="172"/>
      <c r="G106" s="172"/>
      <c r="H106" s="172"/>
      <c r="I106" s="173"/>
      <c r="J106" s="174">
        <f>J333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110</v>
      </c>
      <c r="E107" s="172"/>
      <c r="F107" s="172"/>
      <c r="G107" s="172"/>
      <c r="H107" s="172"/>
      <c r="I107" s="173"/>
      <c r="J107" s="174">
        <f>J337</f>
        <v>0</v>
      </c>
      <c r="K107" s="170"/>
      <c r="L107" s="175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153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156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111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17</v>
      </c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1" t="str">
        <f>E7</f>
        <v>Rekonstrukce přechodu ve Štěpánovicích</v>
      </c>
      <c r="F117" s="332"/>
      <c r="G117" s="332"/>
      <c r="H117" s="332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92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3" t="str">
        <f>E9</f>
        <v>101 - Rekonstrukce přechodu ve Štěpánovicích</v>
      </c>
      <c r="F119" s="333"/>
      <c r="G119" s="333"/>
      <c r="H119" s="333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22</v>
      </c>
      <c r="D121" s="37"/>
      <c r="E121" s="37"/>
      <c r="F121" s="28" t="str">
        <f>F12</f>
        <v>Štěpánovice</v>
      </c>
      <c r="G121" s="37"/>
      <c r="H121" s="37"/>
      <c r="I121" s="118" t="s">
        <v>24</v>
      </c>
      <c r="J121" s="67" t="str">
        <f>IF(J12="","",J12)</f>
        <v>16. 9. 2019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26</v>
      </c>
      <c r="D123" s="37"/>
      <c r="E123" s="37"/>
      <c r="F123" s="28" t="str">
        <f>E15</f>
        <v>Obec Štěpánovice,Vlkovická 154</v>
      </c>
      <c r="G123" s="37"/>
      <c r="H123" s="37"/>
      <c r="I123" s="118" t="s">
        <v>33</v>
      </c>
      <c r="J123" s="33" t="str">
        <f>E21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31</v>
      </c>
      <c r="D124" s="37"/>
      <c r="E124" s="37"/>
      <c r="F124" s="28" t="str">
        <f>IF(E18="","",E18)</f>
        <v>Vyplň údaj</v>
      </c>
      <c r="G124" s="37"/>
      <c r="H124" s="37"/>
      <c r="I124" s="118" t="s">
        <v>36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76"/>
      <c r="B126" s="177"/>
      <c r="C126" s="178" t="s">
        <v>112</v>
      </c>
      <c r="D126" s="179" t="s">
        <v>63</v>
      </c>
      <c r="E126" s="179" t="s">
        <v>59</v>
      </c>
      <c r="F126" s="179" t="s">
        <v>60</v>
      </c>
      <c r="G126" s="179" t="s">
        <v>113</v>
      </c>
      <c r="H126" s="179" t="s">
        <v>114</v>
      </c>
      <c r="I126" s="180" t="s">
        <v>115</v>
      </c>
      <c r="J126" s="181" t="s">
        <v>97</v>
      </c>
      <c r="K126" s="182" t="s">
        <v>116</v>
      </c>
      <c r="L126" s="183"/>
      <c r="M126" s="76" t="s">
        <v>1</v>
      </c>
      <c r="N126" s="77" t="s">
        <v>42</v>
      </c>
      <c r="O126" s="77" t="s">
        <v>117</v>
      </c>
      <c r="P126" s="77" t="s">
        <v>118</v>
      </c>
      <c r="Q126" s="77" t="s">
        <v>119</v>
      </c>
      <c r="R126" s="77" t="s">
        <v>120</v>
      </c>
      <c r="S126" s="77" t="s">
        <v>121</v>
      </c>
      <c r="T126" s="78" t="s">
        <v>122</v>
      </c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</row>
    <row r="127" spans="1:63" s="2" customFormat="1" ht="22.9" customHeight="1">
      <c r="A127" s="35"/>
      <c r="B127" s="36"/>
      <c r="C127" s="83" t="s">
        <v>123</v>
      </c>
      <c r="D127" s="37"/>
      <c r="E127" s="37"/>
      <c r="F127" s="37"/>
      <c r="G127" s="37"/>
      <c r="H127" s="37"/>
      <c r="I127" s="116"/>
      <c r="J127" s="184">
        <f>BK127</f>
        <v>0</v>
      </c>
      <c r="K127" s="37"/>
      <c r="L127" s="40"/>
      <c r="M127" s="79"/>
      <c r="N127" s="185"/>
      <c r="O127" s="80"/>
      <c r="P127" s="186">
        <f>P128+P326</f>
        <v>0</v>
      </c>
      <c r="Q127" s="80"/>
      <c r="R127" s="186">
        <f>R128+R326</f>
        <v>95.720900999999998</v>
      </c>
      <c r="S127" s="80"/>
      <c r="T127" s="187">
        <f>T128+T326</f>
        <v>158.35479999999998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77</v>
      </c>
      <c r="AU127" s="18" t="s">
        <v>99</v>
      </c>
      <c r="BK127" s="188">
        <f>BK128+BK326</f>
        <v>0</v>
      </c>
    </row>
    <row r="128" spans="1:63" s="12" customFormat="1" ht="25.9" customHeight="1">
      <c r="B128" s="189"/>
      <c r="C128" s="190"/>
      <c r="D128" s="191" t="s">
        <v>77</v>
      </c>
      <c r="E128" s="192" t="s">
        <v>124</v>
      </c>
      <c r="F128" s="192" t="s">
        <v>125</v>
      </c>
      <c r="G128" s="190"/>
      <c r="H128" s="190"/>
      <c r="I128" s="193"/>
      <c r="J128" s="194">
        <f>BK128</f>
        <v>0</v>
      </c>
      <c r="K128" s="190"/>
      <c r="L128" s="195"/>
      <c r="M128" s="196"/>
      <c r="N128" s="197"/>
      <c r="O128" s="197"/>
      <c r="P128" s="198">
        <f>P129+P185+P235+P250+P316+P324</f>
        <v>0</v>
      </c>
      <c r="Q128" s="197"/>
      <c r="R128" s="198">
        <f>R129+R185+R235+R250+R316+R324</f>
        <v>95.720900999999998</v>
      </c>
      <c r="S128" s="197"/>
      <c r="T128" s="199">
        <f>T129+T185+T235+T250+T316+T324</f>
        <v>158.35479999999998</v>
      </c>
      <c r="AR128" s="200" t="s">
        <v>8</v>
      </c>
      <c r="AT128" s="201" t="s">
        <v>77</v>
      </c>
      <c r="AU128" s="201" t="s">
        <v>78</v>
      </c>
      <c r="AY128" s="200" t="s">
        <v>126</v>
      </c>
      <c r="BK128" s="202">
        <f>BK129+BK185+BK235+BK250+BK316+BK324</f>
        <v>0</v>
      </c>
    </row>
    <row r="129" spans="1:65" s="12" customFormat="1" ht="22.9" customHeight="1">
      <c r="B129" s="189"/>
      <c r="C129" s="190"/>
      <c r="D129" s="191" t="s">
        <v>77</v>
      </c>
      <c r="E129" s="203" t="s">
        <v>8</v>
      </c>
      <c r="F129" s="203" t="s">
        <v>127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SUM(P130:P184)</f>
        <v>0</v>
      </c>
      <c r="Q129" s="197"/>
      <c r="R129" s="198">
        <f>SUM(R130:R184)</f>
        <v>2.5502000000000004E-2</v>
      </c>
      <c r="S129" s="197"/>
      <c r="T129" s="199">
        <f>SUM(T130:T184)</f>
        <v>158.18279999999999</v>
      </c>
      <c r="AR129" s="200" t="s">
        <v>8</v>
      </c>
      <c r="AT129" s="201" t="s">
        <v>77</v>
      </c>
      <c r="AU129" s="201" t="s">
        <v>8</v>
      </c>
      <c r="AY129" s="200" t="s">
        <v>126</v>
      </c>
      <c r="BK129" s="202">
        <f>SUM(BK130:BK184)</f>
        <v>0</v>
      </c>
    </row>
    <row r="130" spans="1:65" s="2" customFormat="1" ht="60" customHeight="1">
      <c r="A130" s="35"/>
      <c r="B130" s="36"/>
      <c r="C130" s="205" t="s">
        <v>8</v>
      </c>
      <c r="D130" s="205" t="s">
        <v>128</v>
      </c>
      <c r="E130" s="206" t="s">
        <v>129</v>
      </c>
      <c r="F130" s="207" t="s">
        <v>130</v>
      </c>
      <c r="G130" s="208" t="s">
        <v>131</v>
      </c>
      <c r="H130" s="209">
        <v>28.5</v>
      </c>
      <c r="I130" s="210"/>
      <c r="J130" s="211">
        <f>ROUND(I130*H130,0)</f>
        <v>0</v>
      </c>
      <c r="K130" s="212"/>
      <c r="L130" s="40"/>
      <c r="M130" s="213" t="s">
        <v>1</v>
      </c>
      <c r="N130" s="214" t="s">
        <v>43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0.26</v>
      </c>
      <c r="T130" s="216">
        <f>S130*H130</f>
        <v>7.41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132</v>
      </c>
      <c r="AT130" s="217" t="s">
        <v>128</v>
      </c>
      <c r="AU130" s="217" t="s">
        <v>86</v>
      </c>
      <c r="AY130" s="18" t="s">
        <v>126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</v>
      </c>
      <c r="BK130" s="218">
        <f>ROUND(I130*H130,0)</f>
        <v>0</v>
      </c>
      <c r="BL130" s="18" t="s">
        <v>132</v>
      </c>
      <c r="BM130" s="217" t="s">
        <v>133</v>
      </c>
    </row>
    <row r="131" spans="1:65" s="13" customFormat="1" ht="11.25">
      <c r="B131" s="219"/>
      <c r="C131" s="220"/>
      <c r="D131" s="221" t="s">
        <v>134</v>
      </c>
      <c r="E131" s="222" t="s">
        <v>1</v>
      </c>
      <c r="F131" s="223" t="s">
        <v>135</v>
      </c>
      <c r="G131" s="220"/>
      <c r="H131" s="224">
        <v>28.5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134</v>
      </c>
      <c r="AU131" s="230" t="s">
        <v>86</v>
      </c>
      <c r="AV131" s="13" t="s">
        <v>86</v>
      </c>
      <c r="AW131" s="13" t="s">
        <v>35</v>
      </c>
      <c r="AX131" s="13" t="s">
        <v>8</v>
      </c>
      <c r="AY131" s="230" t="s">
        <v>126</v>
      </c>
    </row>
    <row r="132" spans="1:65" s="2" customFormat="1" ht="48" customHeight="1">
      <c r="A132" s="35"/>
      <c r="B132" s="36"/>
      <c r="C132" s="205" t="s">
        <v>86</v>
      </c>
      <c r="D132" s="205" t="s">
        <v>128</v>
      </c>
      <c r="E132" s="206" t="s">
        <v>136</v>
      </c>
      <c r="F132" s="207" t="s">
        <v>137</v>
      </c>
      <c r="G132" s="208" t="s">
        <v>131</v>
      </c>
      <c r="H132" s="209">
        <v>28.5</v>
      </c>
      <c r="I132" s="210"/>
      <c r="J132" s="211">
        <f>ROUND(I132*H132,0)</f>
        <v>0</v>
      </c>
      <c r="K132" s="212"/>
      <c r="L132" s="40"/>
      <c r="M132" s="213" t="s">
        <v>1</v>
      </c>
      <c r="N132" s="214" t="s">
        <v>43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0.18</v>
      </c>
      <c r="T132" s="216">
        <f>S132*H132</f>
        <v>5.13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132</v>
      </c>
      <c r="AT132" s="217" t="s">
        <v>128</v>
      </c>
      <c r="AU132" s="217" t="s">
        <v>86</v>
      </c>
      <c r="AY132" s="18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</v>
      </c>
      <c r="BK132" s="218">
        <f>ROUND(I132*H132,0)</f>
        <v>0</v>
      </c>
      <c r="BL132" s="18" t="s">
        <v>132</v>
      </c>
      <c r="BM132" s="217" t="s">
        <v>138</v>
      </c>
    </row>
    <row r="133" spans="1:65" s="13" customFormat="1" ht="11.25">
      <c r="B133" s="219"/>
      <c r="C133" s="220"/>
      <c r="D133" s="221" t="s">
        <v>134</v>
      </c>
      <c r="E133" s="222" t="s">
        <v>1</v>
      </c>
      <c r="F133" s="223" t="s">
        <v>135</v>
      </c>
      <c r="G133" s="220"/>
      <c r="H133" s="224">
        <v>28.5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134</v>
      </c>
      <c r="AU133" s="230" t="s">
        <v>86</v>
      </c>
      <c r="AV133" s="13" t="s">
        <v>86</v>
      </c>
      <c r="AW133" s="13" t="s">
        <v>35</v>
      </c>
      <c r="AX133" s="13" t="s">
        <v>8</v>
      </c>
      <c r="AY133" s="230" t="s">
        <v>126</v>
      </c>
    </row>
    <row r="134" spans="1:65" s="2" customFormat="1" ht="60" customHeight="1">
      <c r="A134" s="35"/>
      <c r="B134" s="36"/>
      <c r="C134" s="205" t="s">
        <v>139</v>
      </c>
      <c r="D134" s="205" t="s">
        <v>128</v>
      </c>
      <c r="E134" s="206" t="s">
        <v>140</v>
      </c>
      <c r="F134" s="207" t="s">
        <v>141</v>
      </c>
      <c r="G134" s="208" t="s">
        <v>131</v>
      </c>
      <c r="H134" s="209">
        <v>120</v>
      </c>
      <c r="I134" s="210"/>
      <c r="J134" s="211">
        <f>ROUND(I134*H134,0)</f>
        <v>0</v>
      </c>
      <c r="K134" s="212"/>
      <c r="L134" s="40"/>
      <c r="M134" s="213" t="s">
        <v>1</v>
      </c>
      <c r="N134" s="214" t="s">
        <v>43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0.18</v>
      </c>
      <c r="T134" s="216">
        <f>S134*H134</f>
        <v>21.599999999999998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132</v>
      </c>
      <c r="AT134" s="217" t="s">
        <v>128</v>
      </c>
      <c r="AU134" s="217" t="s">
        <v>86</v>
      </c>
      <c r="AY134" s="18" t="s">
        <v>126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</v>
      </c>
      <c r="BK134" s="218">
        <f>ROUND(I134*H134,0)</f>
        <v>0</v>
      </c>
      <c r="BL134" s="18" t="s">
        <v>132</v>
      </c>
      <c r="BM134" s="217" t="s">
        <v>142</v>
      </c>
    </row>
    <row r="135" spans="1:65" s="13" customFormat="1" ht="11.25">
      <c r="B135" s="219"/>
      <c r="C135" s="220"/>
      <c r="D135" s="221" t="s">
        <v>134</v>
      </c>
      <c r="E135" s="222" t="s">
        <v>1</v>
      </c>
      <c r="F135" s="223" t="s">
        <v>143</v>
      </c>
      <c r="G135" s="220"/>
      <c r="H135" s="224">
        <v>120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134</v>
      </c>
      <c r="AU135" s="230" t="s">
        <v>86</v>
      </c>
      <c r="AV135" s="13" t="s">
        <v>86</v>
      </c>
      <c r="AW135" s="13" t="s">
        <v>35</v>
      </c>
      <c r="AX135" s="13" t="s">
        <v>8</v>
      </c>
      <c r="AY135" s="230" t="s">
        <v>126</v>
      </c>
    </row>
    <row r="136" spans="1:65" s="2" customFormat="1" ht="60" customHeight="1">
      <c r="A136" s="35"/>
      <c r="B136" s="36"/>
      <c r="C136" s="205" t="s">
        <v>132</v>
      </c>
      <c r="D136" s="205" t="s">
        <v>128</v>
      </c>
      <c r="E136" s="206" t="s">
        <v>144</v>
      </c>
      <c r="F136" s="207" t="s">
        <v>145</v>
      </c>
      <c r="G136" s="208" t="s">
        <v>131</v>
      </c>
      <c r="H136" s="209">
        <v>30.3</v>
      </c>
      <c r="I136" s="210"/>
      <c r="J136" s="211">
        <f>ROUND(I136*H136,0)</f>
        <v>0</v>
      </c>
      <c r="K136" s="212"/>
      <c r="L136" s="40"/>
      <c r="M136" s="213" t="s">
        <v>1</v>
      </c>
      <c r="N136" s="214" t="s">
        <v>43</v>
      </c>
      <c r="O136" s="72"/>
      <c r="P136" s="215">
        <f>O136*H136</f>
        <v>0</v>
      </c>
      <c r="Q136" s="215">
        <v>0</v>
      </c>
      <c r="R136" s="215">
        <f>Q136*H136</f>
        <v>0</v>
      </c>
      <c r="S136" s="215">
        <v>0.3</v>
      </c>
      <c r="T136" s="216">
        <f>S136*H136</f>
        <v>9.09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132</v>
      </c>
      <c r="AT136" s="217" t="s">
        <v>128</v>
      </c>
      <c r="AU136" s="217" t="s">
        <v>86</v>
      </c>
      <c r="AY136" s="18" t="s">
        <v>126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</v>
      </c>
      <c r="BK136" s="218">
        <f>ROUND(I136*H136,0)</f>
        <v>0</v>
      </c>
      <c r="BL136" s="18" t="s">
        <v>132</v>
      </c>
      <c r="BM136" s="217" t="s">
        <v>146</v>
      </c>
    </row>
    <row r="137" spans="1:65" s="13" customFormat="1" ht="11.25">
      <c r="B137" s="219"/>
      <c r="C137" s="220"/>
      <c r="D137" s="221" t="s">
        <v>134</v>
      </c>
      <c r="E137" s="222" t="s">
        <v>1</v>
      </c>
      <c r="F137" s="223" t="s">
        <v>147</v>
      </c>
      <c r="G137" s="220"/>
      <c r="H137" s="224">
        <v>30.3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134</v>
      </c>
      <c r="AU137" s="230" t="s">
        <v>86</v>
      </c>
      <c r="AV137" s="13" t="s">
        <v>86</v>
      </c>
      <c r="AW137" s="13" t="s">
        <v>35</v>
      </c>
      <c r="AX137" s="13" t="s">
        <v>8</v>
      </c>
      <c r="AY137" s="230" t="s">
        <v>126</v>
      </c>
    </row>
    <row r="138" spans="1:65" s="2" customFormat="1" ht="60" customHeight="1">
      <c r="A138" s="35"/>
      <c r="B138" s="36"/>
      <c r="C138" s="205" t="s">
        <v>148</v>
      </c>
      <c r="D138" s="205" t="s">
        <v>128</v>
      </c>
      <c r="E138" s="206" t="s">
        <v>149</v>
      </c>
      <c r="F138" s="207" t="s">
        <v>150</v>
      </c>
      <c r="G138" s="208" t="s">
        <v>131</v>
      </c>
      <c r="H138" s="209">
        <v>18.09</v>
      </c>
      <c r="I138" s="210"/>
      <c r="J138" s="211">
        <f>ROUND(I138*H138,0)</f>
        <v>0</v>
      </c>
      <c r="K138" s="212"/>
      <c r="L138" s="40"/>
      <c r="M138" s="213" t="s">
        <v>1</v>
      </c>
      <c r="N138" s="214" t="s">
        <v>43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0.5</v>
      </c>
      <c r="T138" s="216">
        <f>S138*H138</f>
        <v>9.0449999999999999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132</v>
      </c>
      <c r="AT138" s="217" t="s">
        <v>128</v>
      </c>
      <c r="AU138" s="217" t="s">
        <v>86</v>
      </c>
      <c r="AY138" s="18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</v>
      </c>
      <c r="BK138" s="218">
        <f>ROUND(I138*H138,0)</f>
        <v>0</v>
      </c>
      <c r="BL138" s="18" t="s">
        <v>132</v>
      </c>
      <c r="BM138" s="217" t="s">
        <v>151</v>
      </c>
    </row>
    <row r="139" spans="1:65" s="14" customFormat="1" ht="22.5">
      <c r="B139" s="231"/>
      <c r="C139" s="232"/>
      <c r="D139" s="221" t="s">
        <v>134</v>
      </c>
      <c r="E139" s="233" t="s">
        <v>1</v>
      </c>
      <c r="F139" s="234" t="s">
        <v>152</v>
      </c>
      <c r="G139" s="232"/>
      <c r="H139" s="233" t="s">
        <v>1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134</v>
      </c>
      <c r="AU139" s="240" t="s">
        <v>86</v>
      </c>
      <c r="AV139" s="14" t="s">
        <v>8</v>
      </c>
      <c r="AW139" s="14" t="s">
        <v>35</v>
      </c>
      <c r="AX139" s="14" t="s">
        <v>78</v>
      </c>
      <c r="AY139" s="240" t="s">
        <v>126</v>
      </c>
    </row>
    <row r="140" spans="1:65" s="13" customFormat="1" ht="22.5">
      <c r="B140" s="219"/>
      <c r="C140" s="220"/>
      <c r="D140" s="221" t="s">
        <v>134</v>
      </c>
      <c r="E140" s="222" t="s">
        <v>1</v>
      </c>
      <c r="F140" s="223" t="s">
        <v>153</v>
      </c>
      <c r="G140" s="220"/>
      <c r="H140" s="224">
        <v>18.09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134</v>
      </c>
      <c r="AU140" s="230" t="s">
        <v>86</v>
      </c>
      <c r="AV140" s="13" t="s">
        <v>86</v>
      </c>
      <c r="AW140" s="13" t="s">
        <v>35</v>
      </c>
      <c r="AX140" s="13" t="s">
        <v>8</v>
      </c>
      <c r="AY140" s="230" t="s">
        <v>126</v>
      </c>
    </row>
    <row r="141" spans="1:65" s="2" customFormat="1" ht="60" customHeight="1">
      <c r="A141" s="35"/>
      <c r="B141" s="36"/>
      <c r="C141" s="205" t="s">
        <v>154</v>
      </c>
      <c r="D141" s="205" t="s">
        <v>128</v>
      </c>
      <c r="E141" s="206" t="s">
        <v>155</v>
      </c>
      <c r="F141" s="207" t="s">
        <v>156</v>
      </c>
      <c r="G141" s="208" t="s">
        <v>131</v>
      </c>
      <c r="H141" s="209">
        <v>41.01</v>
      </c>
      <c r="I141" s="210"/>
      <c r="J141" s="211">
        <f>ROUND(I141*H141,0)</f>
        <v>0</v>
      </c>
      <c r="K141" s="212"/>
      <c r="L141" s="40"/>
      <c r="M141" s="213" t="s">
        <v>1</v>
      </c>
      <c r="N141" s="214" t="s">
        <v>43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0.44</v>
      </c>
      <c r="T141" s="216">
        <f>S141*H141</f>
        <v>18.0444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132</v>
      </c>
      <c r="AT141" s="217" t="s">
        <v>128</v>
      </c>
      <c r="AU141" s="217" t="s">
        <v>86</v>
      </c>
      <c r="AY141" s="18" t="s">
        <v>126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</v>
      </c>
      <c r="BK141" s="218">
        <f>ROUND(I141*H141,0)</f>
        <v>0</v>
      </c>
      <c r="BL141" s="18" t="s">
        <v>132</v>
      </c>
      <c r="BM141" s="217" t="s">
        <v>157</v>
      </c>
    </row>
    <row r="142" spans="1:65" s="14" customFormat="1" ht="22.5">
      <c r="B142" s="231"/>
      <c r="C142" s="232"/>
      <c r="D142" s="221" t="s">
        <v>134</v>
      </c>
      <c r="E142" s="233" t="s">
        <v>1</v>
      </c>
      <c r="F142" s="234" t="s">
        <v>158</v>
      </c>
      <c r="G142" s="232"/>
      <c r="H142" s="233" t="s">
        <v>1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134</v>
      </c>
      <c r="AU142" s="240" t="s">
        <v>86</v>
      </c>
      <c r="AV142" s="14" t="s">
        <v>8</v>
      </c>
      <c r="AW142" s="14" t="s">
        <v>35</v>
      </c>
      <c r="AX142" s="14" t="s">
        <v>78</v>
      </c>
      <c r="AY142" s="240" t="s">
        <v>126</v>
      </c>
    </row>
    <row r="143" spans="1:65" s="13" customFormat="1" ht="11.25">
      <c r="B143" s="219"/>
      <c r="C143" s="220"/>
      <c r="D143" s="221" t="s">
        <v>134</v>
      </c>
      <c r="E143" s="222" t="s">
        <v>1</v>
      </c>
      <c r="F143" s="223" t="s">
        <v>159</v>
      </c>
      <c r="G143" s="220"/>
      <c r="H143" s="224">
        <v>7.5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134</v>
      </c>
      <c r="AU143" s="230" t="s">
        <v>86</v>
      </c>
      <c r="AV143" s="13" t="s">
        <v>86</v>
      </c>
      <c r="AW143" s="13" t="s">
        <v>35</v>
      </c>
      <c r="AX143" s="13" t="s">
        <v>78</v>
      </c>
      <c r="AY143" s="230" t="s">
        <v>126</v>
      </c>
    </row>
    <row r="144" spans="1:65" s="13" customFormat="1" ht="22.5">
      <c r="B144" s="219"/>
      <c r="C144" s="220"/>
      <c r="D144" s="221" t="s">
        <v>134</v>
      </c>
      <c r="E144" s="222" t="s">
        <v>1</v>
      </c>
      <c r="F144" s="223" t="s">
        <v>160</v>
      </c>
      <c r="G144" s="220"/>
      <c r="H144" s="224">
        <v>20.46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134</v>
      </c>
      <c r="AU144" s="230" t="s">
        <v>86</v>
      </c>
      <c r="AV144" s="13" t="s">
        <v>86</v>
      </c>
      <c r="AW144" s="13" t="s">
        <v>35</v>
      </c>
      <c r="AX144" s="13" t="s">
        <v>78</v>
      </c>
      <c r="AY144" s="230" t="s">
        <v>126</v>
      </c>
    </row>
    <row r="145" spans="1:65" s="13" customFormat="1" ht="22.5">
      <c r="B145" s="219"/>
      <c r="C145" s="220"/>
      <c r="D145" s="221" t="s">
        <v>134</v>
      </c>
      <c r="E145" s="222" t="s">
        <v>1</v>
      </c>
      <c r="F145" s="223" t="s">
        <v>161</v>
      </c>
      <c r="G145" s="220"/>
      <c r="H145" s="224">
        <v>13.05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134</v>
      </c>
      <c r="AU145" s="230" t="s">
        <v>86</v>
      </c>
      <c r="AV145" s="13" t="s">
        <v>86</v>
      </c>
      <c r="AW145" s="13" t="s">
        <v>35</v>
      </c>
      <c r="AX145" s="13" t="s">
        <v>78</v>
      </c>
      <c r="AY145" s="230" t="s">
        <v>126</v>
      </c>
    </row>
    <row r="146" spans="1:65" s="15" customFormat="1" ht="11.25">
      <c r="B146" s="241"/>
      <c r="C146" s="242"/>
      <c r="D146" s="221" t="s">
        <v>134</v>
      </c>
      <c r="E146" s="243" t="s">
        <v>1</v>
      </c>
      <c r="F146" s="244" t="s">
        <v>162</v>
      </c>
      <c r="G146" s="242"/>
      <c r="H146" s="245">
        <v>41.010000000000005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134</v>
      </c>
      <c r="AU146" s="251" t="s">
        <v>86</v>
      </c>
      <c r="AV146" s="15" t="s">
        <v>132</v>
      </c>
      <c r="AW146" s="15" t="s">
        <v>35</v>
      </c>
      <c r="AX146" s="15" t="s">
        <v>8</v>
      </c>
      <c r="AY146" s="251" t="s">
        <v>126</v>
      </c>
    </row>
    <row r="147" spans="1:65" s="2" customFormat="1" ht="48" customHeight="1">
      <c r="A147" s="35"/>
      <c r="B147" s="36"/>
      <c r="C147" s="205" t="s">
        <v>163</v>
      </c>
      <c r="D147" s="205" t="s">
        <v>128</v>
      </c>
      <c r="E147" s="206" t="s">
        <v>164</v>
      </c>
      <c r="F147" s="207" t="s">
        <v>165</v>
      </c>
      <c r="G147" s="208" t="s">
        <v>131</v>
      </c>
      <c r="H147" s="209">
        <v>68.349999999999994</v>
      </c>
      <c r="I147" s="210"/>
      <c r="J147" s="211">
        <f>ROUND(I147*H147,0)</f>
        <v>0</v>
      </c>
      <c r="K147" s="212"/>
      <c r="L147" s="40"/>
      <c r="M147" s="213" t="s">
        <v>1</v>
      </c>
      <c r="N147" s="214" t="s">
        <v>43</v>
      </c>
      <c r="O147" s="72"/>
      <c r="P147" s="215">
        <f>O147*H147</f>
        <v>0</v>
      </c>
      <c r="Q147" s="215">
        <v>4.0000000000000003E-5</v>
      </c>
      <c r="R147" s="215">
        <f>Q147*H147</f>
        <v>2.7339999999999999E-3</v>
      </c>
      <c r="S147" s="215">
        <v>0.128</v>
      </c>
      <c r="T147" s="216">
        <f>S147*H147</f>
        <v>8.7487999999999992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132</v>
      </c>
      <c r="AT147" s="217" t="s">
        <v>128</v>
      </c>
      <c r="AU147" s="217" t="s">
        <v>86</v>
      </c>
      <c r="AY147" s="18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</v>
      </c>
      <c r="BK147" s="218">
        <f>ROUND(I147*H147,0)</f>
        <v>0</v>
      </c>
      <c r="BL147" s="18" t="s">
        <v>132</v>
      </c>
      <c r="BM147" s="217" t="s">
        <v>166</v>
      </c>
    </row>
    <row r="148" spans="1:65" s="14" customFormat="1" ht="22.5">
      <c r="B148" s="231"/>
      <c r="C148" s="232"/>
      <c r="D148" s="221" t="s">
        <v>134</v>
      </c>
      <c r="E148" s="233" t="s">
        <v>1</v>
      </c>
      <c r="F148" s="234" t="s">
        <v>167</v>
      </c>
      <c r="G148" s="232"/>
      <c r="H148" s="233" t="s">
        <v>1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134</v>
      </c>
      <c r="AU148" s="240" t="s">
        <v>86</v>
      </c>
      <c r="AV148" s="14" t="s">
        <v>8</v>
      </c>
      <c r="AW148" s="14" t="s">
        <v>35</v>
      </c>
      <c r="AX148" s="14" t="s">
        <v>78</v>
      </c>
      <c r="AY148" s="240" t="s">
        <v>126</v>
      </c>
    </row>
    <row r="149" spans="1:65" s="13" customFormat="1" ht="11.25">
      <c r="B149" s="219"/>
      <c r="C149" s="220"/>
      <c r="D149" s="221" t="s">
        <v>134</v>
      </c>
      <c r="E149" s="222" t="s">
        <v>1</v>
      </c>
      <c r="F149" s="223" t="s">
        <v>168</v>
      </c>
      <c r="G149" s="220"/>
      <c r="H149" s="224">
        <v>12.5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134</v>
      </c>
      <c r="AU149" s="230" t="s">
        <v>86</v>
      </c>
      <c r="AV149" s="13" t="s">
        <v>86</v>
      </c>
      <c r="AW149" s="13" t="s">
        <v>35</v>
      </c>
      <c r="AX149" s="13" t="s">
        <v>78</v>
      </c>
      <c r="AY149" s="230" t="s">
        <v>126</v>
      </c>
    </row>
    <row r="150" spans="1:65" s="13" customFormat="1" ht="22.5">
      <c r="B150" s="219"/>
      <c r="C150" s="220"/>
      <c r="D150" s="221" t="s">
        <v>134</v>
      </c>
      <c r="E150" s="222" t="s">
        <v>1</v>
      </c>
      <c r="F150" s="223" t="s">
        <v>169</v>
      </c>
      <c r="G150" s="220"/>
      <c r="H150" s="224">
        <v>34.1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134</v>
      </c>
      <c r="AU150" s="230" t="s">
        <v>86</v>
      </c>
      <c r="AV150" s="13" t="s">
        <v>86</v>
      </c>
      <c r="AW150" s="13" t="s">
        <v>35</v>
      </c>
      <c r="AX150" s="13" t="s">
        <v>78</v>
      </c>
      <c r="AY150" s="230" t="s">
        <v>126</v>
      </c>
    </row>
    <row r="151" spans="1:65" s="13" customFormat="1" ht="22.5">
      <c r="B151" s="219"/>
      <c r="C151" s="220"/>
      <c r="D151" s="221" t="s">
        <v>134</v>
      </c>
      <c r="E151" s="222" t="s">
        <v>1</v>
      </c>
      <c r="F151" s="223" t="s">
        <v>170</v>
      </c>
      <c r="G151" s="220"/>
      <c r="H151" s="224">
        <v>21.75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134</v>
      </c>
      <c r="AU151" s="230" t="s">
        <v>86</v>
      </c>
      <c r="AV151" s="13" t="s">
        <v>86</v>
      </c>
      <c r="AW151" s="13" t="s">
        <v>35</v>
      </c>
      <c r="AX151" s="13" t="s">
        <v>78</v>
      </c>
      <c r="AY151" s="230" t="s">
        <v>126</v>
      </c>
    </row>
    <row r="152" spans="1:65" s="15" customFormat="1" ht="11.25">
      <c r="B152" s="241"/>
      <c r="C152" s="242"/>
      <c r="D152" s="221" t="s">
        <v>134</v>
      </c>
      <c r="E152" s="243" t="s">
        <v>1</v>
      </c>
      <c r="F152" s="244" t="s">
        <v>162</v>
      </c>
      <c r="G152" s="242"/>
      <c r="H152" s="245">
        <v>68.349999999999994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134</v>
      </c>
      <c r="AU152" s="251" t="s">
        <v>86</v>
      </c>
      <c r="AV152" s="15" t="s">
        <v>132</v>
      </c>
      <c r="AW152" s="15" t="s">
        <v>35</v>
      </c>
      <c r="AX152" s="15" t="s">
        <v>8</v>
      </c>
      <c r="AY152" s="251" t="s">
        <v>126</v>
      </c>
    </row>
    <row r="153" spans="1:65" s="2" customFormat="1" ht="48" customHeight="1">
      <c r="A153" s="35"/>
      <c r="B153" s="36"/>
      <c r="C153" s="205" t="s">
        <v>171</v>
      </c>
      <c r="D153" s="205" t="s">
        <v>128</v>
      </c>
      <c r="E153" s="206" t="s">
        <v>172</v>
      </c>
      <c r="F153" s="207" t="s">
        <v>173</v>
      </c>
      <c r="G153" s="208" t="s">
        <v>131</v>
      </c>
      <c r="H153" s="209">
        <v>284.60000000000002</v>
      </c>
      <c r="I153" s="210"/>
      <c r="J153" s="211">
        <f>ROUND(I153*H153,0)</f>
        <v>0</v>
      </c>
      <c r="K153" s="212"/>
      <c r="L153" s="40"/>
      <c r="M153" s="213" t="s">
        <v>1</v>
      </c>
      <c r="N153" s="214" t="s">
        <v>43</v>
      </c>
      <c r="O153" s="72"/>
      <c r="P153" s="215">
        <f>O153*H153</f>
        <v>0</v>
      </c>
      <c r="Q153" s="215">
        <v>8.0000000000000007E-5</v>
      </c>
      <c r="R153" s="215">
        <f>Q153*H153</f>
        <v>2.2768000000000004E-2</v>
      </c>
      <c r="S153" s="215">
        <v>0.25600000000000001</v>
      </c>
      <c r="T153" s="216">
        <f>S153*H153</f>
        <v>72.857600000000005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132</v>
      </c>
      <c r="AT153" s="217" t="s">
        <v>128</v>
      </c>
      <c r="AU153" s="217" t="s">
        <v>86</v>
      </c>
      <c r="AY153" s="18" t="s">
        <v>126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</v>
      </c>
      <c r="BK153" s="218">
        <f>ROUND(I153*H153,0)</f>
        <v>0</v>
      </c>
      <c r="BL153" s="18" t="s">
        <v>132</v>
      </c>
      <c r="BM153" s="217" t="s">
        <v>174</v>
      </c>
    </row>
    <row r="154" spans="1:65" s="14" customFormat="1" ht="22.5">
      <c r="B154" s="231"/>
      <c r="C154" s="232"/>
      <c r="D154" s="221" t="s">
        <v>134</v>
      </c>
      <c r="E154" s="233" t="s">
        <v>1</v>
      </c>
      <c r="F154" s="234" t="s">
        <v>158</v>
      </c>
      <c r="G154" s="232"/>
      <c r="H154" s="233" t="s">
        <v>1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134</v>
      </c>
      <c r="AU154" s="240" t="s">
        <v>86</v>
      </c>
      <c r="AV154" s="14" t="s">
        <v>8</v>
      </c>
      <c r="AW154" s="14" t="s">
        <v>35</v>
      </c>
      <c r="AX154" s="14" t="s">
        <v>78</v>
      </c>
      <c r="AY154" s="240" t="s">
        <v>126</v>
      </c>
    </row>
    <row r="155" spans="1:65" s="13" customFormat="1" ht="11.25">
      <c r="B155" s="219"/>
      <c r="C155" s="220"/>
      <c r="D155" s="221" t="s">
        <v>134</v>
      </c>
      <c r="E155" s="222" t="s">
        <v>1</v>
      </c>
      <c r="F155" s="223" t="s">
        <v>175</v>
      </c>
      <c r="G155" s="220"/>
      <c r="H155" s="224">
        <v>3.6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134</v>
      </c>
      <c r="AU155" s="230" t="s">
        <v>86</v>
      </c>
      <c r="AV155" s="13" t="s">
        <v>86</v>
      </c>
      <c r="AW155" s="13" t="s">
        <v>35</v>
      </c>
      <c r="AX155" s="13" t="s">
        <v>78</v>
      </c>
      <c r="AY155" s="230" t="s">
        <v>126</v>
      </c>
    </row>
    <row r="156" spans="1:65" s="13" customFormat="1" ht="11.25">
      <c r="B156" s="219"/>
      <c r="C156" s="220"/>
      <c r="D156" s="221" t="s">
        <v>134</v>
      </c>
      <c r="E156" s="222" t="s">
        <v>1</v>
      </c>
      <c r="F156" s="223" t="s">
        <v>176</v>
      </c>
      <c r="G156" s="220"/>
      <c r="H156" s="224">
        <v>153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134</v>
      </c>
      <c r="AU156" s="230" t="s">
        <v>86</v>
      </c>
      <c r="AV156" s="13" t="s">
        <v>86</v>
      </c>
      <c r="AW156" s="13" t="s">
        <v>35</v>
      </c>
      <c r="AX156" s="13" t="s">
        <v>78</v>
      </c>
      <c r="AY156" s="230" t="s">
        <v>126</v>
      </c>
    </row>
    <row r="157" spans="1:65" s="13" customFormat="1" ht="11.25">
      <c r="B157" s="219"/>
      <c r="C157" s="220"/>
      <c r="D157" s="221" t="s">
        <v>134</v>
      </c>
      <c r="E157" s="222" t="s">
        <v>1</v>
      </c>
      <c r="F157" s="223" t="s">
        <v>177</v>
      </c>
      <c r="G157" s="220"/>
      <c r="H157" s="224">
        <v>128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134</v>
      </c>
      <c r="AU157" s="230" t="s">
        <v>86</v>
      </c>
      <c r="AV157" s="13" t="s">
        <v>86</v>
      </c>
      <c r="AW157" s="13" t="s">
        <v>35</v>
      </c>
      <c r="AX157" s="13" t="s">
        <v>78</v>
      </c>
      <c r="AY157" s="230" t="s">
        <v>126</v>
      </c>
    </row>
    <row r="158" spans="1:65" s="15" customFormat="1" ht="11.25">
      <c r="B158" s="241"/>
      <c r="C158" s="242"/>
      <c r="D158" s="221" t="s">
        <v>134</v>
      </c>
      <c r="E158" s="243" t="s">
        <v>1</v>
      </c>
      <c r="F158" s="244" t="s">
        <v>162</v>
      </c>
      <c r="G158" s="242"/>
      <c r="H158" s="245">
        <v>284.60000000000002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134</v>
      </c>
      <c r="AU158" s="251" t="s">
        <v>86</v>
      </c>
      <c r="AV158" s="15" t="s">
        <v>132</v>
      </c>
      <c r="AW158" s="15" t="s">
        <v>35</v>
      </c>
      <c r="AX158" s="15" t="s">
        <v>8</v>
      </c>
      <c r="AY158" s="251" t="s">
        <v>126</v>
      </c>
    </row>
    <row r="159" spans="1:65" s="2" customFormat="1" ht="48" customHeight="1">
      <c r="A159" s="35"/>
      <c r="B159" s="36"/>
      <c r="C159" s="205" t="s">
        <v>178</v>
      </c>
      <c r="D159" s="205" t="s">
        <v>128</v>
      </c>
      <c r="E159" s="206" t="s">
        <v>179</v>
      </c>
      <c r="F159" s="207" t="s">
        <v>180</v>
      </c>
      <c r="G159" s="208" t="s">
        <v>181</v>
      </c>
      <c r="H159" s="209">
        <v>25.8</v>
      </c>
      <c r="I159" s="210"/>
      <c r="J159" s="211">
        <f>ROUND(I159*H159,0)</f>
        <v>0</v>
      </c>
      <c r="K159" s="212"/>
      <c r="L159" s="40"/>
      <c r="M159" s="213" t="s">
        <v>1</v>
      </c>
      <c r="N159" s="214" t="s">
        <v>43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0.20499999999999999</v>
      </c>
      <c r="T159" s="216">
        <f>S159*H159</f>
        <v>5.2889999999999997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132</v>
      </c>
      <c r="AT159" s="217" t="s">
        <v>128</v>
      </c>
      <c r="AU159" s="217" t="s">
        <v>86</v>
      </c>
      <c r="AY159" s="18" t="s">
        <v>126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</v>
      </c>
      <c r="BK159" s="218">
        <f>ROUND(I159*H159,0)</f>
        <v>0</v>
      </c>
      <c r="BL159" s="18" t="s">
        <v>132</v>
      </c>
      <c r="BM159" s="217" t="s">
        <v>182</v>
      </c>
    </row>
    <row r="160" spans="1:65" s="13" customFormat="1" ht="11.25">
      <c r="B160" s="219"/>
      <c r="C160" s="220"/>
      <c r="D160" s="221" t="s">
        <v>134</v>
      </c>
      <c r="E160" s="222" t="s">
        <v>1</v>
      </c>
      <c r="F160" s="223" t="s">
        <v>183</v>
      </c>
      <c r="G160" s="220"/>
      <c r="H160" s="224">
        <v>25.8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134</v>
      </c>
      <c r="AU160" s="230" t="s">
        <v>86</v>
      </c>
      <c r="AV160" s="13" t="s">
        <v>86</v>
      </c>
      <c r="AW160" s="13" t="s">
        <v>35</v>
      </c>
      <c r="AX160" s="13" t="s">
        <v>8</v>
      </c>
      <c r="AY160" s="230" t="s">
        <v>126</v>
      </c>
    </row>
    <row r="161" spans="1:65" s="2" customFormat="1" ht="36" customHeight="1">
      <c r="A161" s="35"/>
      <c r="B161" s="36"/>
      <c r="C161" s="205" t="s">
        <v>184</v>
      </c>
      <c r="D161" s="205" t="s">
        <v>128</v>
      </c>
      <c r="E161" s="206" t="s">
        <v>185</v>
      </c>
      <c r="F161" s="207" t="s">
        <v>186</v>
      </c>
      <c r="G161" s="208" t="s">
        <v>181</v>
      </c>
      <c r="H161" s="209">
        <v>24.2</v>
      </c>
      <c r="I161" s="210"/>
      <c r="J161" s="211">
        <f>ROUND(I161*H161,0)</f>
        <v>0</v>
      </c>
      <c r="K161" s="212"/>
      <c r="L161" s="40"/>
      <c r="M161" s="213" t="s">
        <v>1</v>
      </c>
      <c r="N161" s="214" t="s">
        <v>43</v>
      </c>
      <c r="O161" s="72"/>
      <c r="P161" s="215">
        <f>O161*H161</f>
        <v>0</v>
      </c>
      <c r="Q161" s="215">
        <v>0</v>
      </c>
      <c r="R161" s="215">
        <f>Q161*H161</f>
        <v>0</v>
      </c>
      <c r="S161" s="215">
        <v>0.04</v>
      </c>
      <c r="T161" s="216">
        <f>S161*H161</f>
        <v>0.96799999999999997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132</v>
      </c>
      <c r="AT161" s="217" t="s">
        <v>128</v>
      </c>
      <c r="AU161" s="217" t="s">
        <v>86</v>
      </c>
      <c r="AY161" s="18" t="s">
        <v>126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</v>
      </c>
      <c r="BK161" s="218">
        <f>ROUND(I161*H161,0)</f>
        <v>0</v>
      </c>
      <c r="BL161" s="18" t="s">
        <v>132</v>
      </c>
      <c r="BM161" s="217" t="s">
        <v>187</v>
      </c>
    </row>
    <row r="162" spans="1:65" s="13" customFormat="1" ht="22.5">
      <c r="B162" s="219"/>
      <c r="C162" s="220"/>
      <c r="D162" s="221" t="s">
        <v>134</v>
      </c>
      <c r="E162" s="222" t="s">
        <v>1</v>
      </c>
      <c r="F162" s="223" t="s">
        <v>188</v>
      </c>
      <c r="G162" s="220"/>
      <c r="H162" s="224">
        <v>24.2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134</v>
      </c>
      <c r="AU162" s="230" t="s">
        <v>86</v>
      </c>
      <c r="AV162" s="13" t="s">
        <v>86</v>
      </c>
      <c r="AW162" s="13" t="s">
        <v>35</v>
      </c>
      <c r="AX162" s="13" t="s">
        <v>8</v>
      </c>
      <c r="AY162" s="230" t="s">
        <v>126</v>
      </c>
    </row>
    <row r="163" spans="1:65" s="2" customFormat="1" ht="36" customHeight="1">
      <c r="A163" s="35"/>
      <c r="B163" s="36"/>
      <c r="C163" s="205" t="s">
        <v>189</v>
      </c>
      <c r="D163" s="205" t="s">
        <v>128</v>
      </c>
      <c r="E163" s="206" t="s">
        <v>190</v>
      </c>
      <c r="F163" s="207" t="s">
        <v>191</v>
      </c>
      <c r="G163" s="208" t="s">
        <v>192</v>
      </c>
      <c r="H163" s="209">
        <v>10.8</v>
      </c>
      <c r="I163" s="210"/>
      <c r="J163" s="211">
        <f>ROUND(I163*H163,0)</f>
        <v>0</v>
      </c>
      <c r="K163" s="212"/>
      <c r="L163" s="40"/>
      <c r="M163" s="213" t="s">
        <v>1</v>
      </c>
      <c r="N163" s="214" t="s">
        <v>43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132</v>
      </c>
      <c r="AT163" s="217" t="s">
        <v>128</v>
      </c>
      <c r="AU163" s="217" t="s">
        <v>86</v>
      </c>
      <c r="AY163" s="18" t="s">
        <v>126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</v>
      </c>
      <c r="BK163" s="218">
        <f>ROUND(I163*H163,0)</f>
        <v>0</v>
      </c>
      <c r="BL163" s="18" t="s">
        <v>132</v>
      </c>
      <c r="BM163" s="217" t="s">
        <v>193</v>
      </c>
    </row>
    <row r="164" spans="1:65" s="14" customFormat="1" ht="11.25">
      <c r="B164" s="231"/>
      <c r="C164" s="232"/>
      <c r="D164" s="221" t="s">
        <v>134</v>
      </c>
      <c r="E164" s="233" t="s">
        <v>1</v>
      </c>
      <c r="F164" s="234" t="s">
        <v>194</v>
      </c>
      <c r="G164" s="232"/>
      <c r="H164" s="233" t="s">
        <v>1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134</v>
      </c>
      <c r="AU164" s="240" t="s">
        <v>86</v>
      </c>
      <c r="AV164" s="14" t="s">
        <v>8</v>
      </c>
      <c r="AW164" s="14" t="s">
        <v>35</v>
      </c>
      <c r="AX164" s="14" t="s">
        <v>78</v>
      </c>
      <c r="AY164" s="240" t="s">
        <v>126</v>
      </c>
    </row>
    <row r="165" spans="1:65" s="13" customFormat="1" ht="11.25">
      <c r="B165" s="219"/>
      <c r="C165" s="220"/>
      <c r="D165" s="221" t="s">
        <v>134</v>
      </c>
      <c r="E165" s="222" t="s">
        <v>1</v>
      </c>
      <c r="F165" s="223" t="s">
        <v>195</v>
      </c>
      <c r="G165" s="220"/>
      <c r="H165" s="224">
        <v>10.8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134</v>
      </c>
      <c r="AU165" s="230" t="s">
        <v>86</v>
      </c>
      <c r="AV165" s="13" t="s">
        <v>86</v>
      </c>
      <c r="AW165" s="13" t="s">
        <v>35</v>
      </c>
      <c r="AX165" s="13" t="s">
        <v>8</v>
      </c>
      <c r="AY165" s="230" t="s">
        <v>126</v>
      </c>
    </row>
    <row r="166" spans="1:65" s="2" customFormat="1" ht="36" customHeight="1">
      <c r="A166" s="35"/>
      <c r="B166" s="36"/>
      <c r="C166" s="205" t="s">
        <v>196</v>
      </c>
      <c r="D166" s="205" t="s">
        <v>128</v>
      </c>
      <c r="E166" s="206" t="s">
        <v>197</v>
      </c>
      <c r="F166" s="207" t="s">
        <v>198</v>
      </c>
      <c r="G166" s="208" t="s">
        <v>192</v>
      </c>
      <c r="H166" s="209">
        <v>8.16</v>
      </c>
      <c r="I166" s="210"/>
      <c r="J166" s="211">
        <f>ROUND(I166*H166,0)</f>
        <v>0</v>
      </c>
      <c r="K166" s="212"/>
      <c r="L166" s="40"/>
      <c r="M166" s="213" t="s">
        <v>1</v>
      </c>
      <c r="N166" s="214" t="s">
        <v>43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132</v>
      </c>
      <c r="AT166" s="217" t="s">
        <v>128</v>
      </c>
      <c r="AU166" s="217" t="s">
        <v>86</v>
      </c>
      <c r="AY166" s="18" t="s">
        <v>126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</v>
      </c>
      <c r="BK166" s="218">
        <f>ROUND(I166*H166,0)</f>
        <v>0</v>
      </c>
      <c r="BL166" s="18" t="s">
        <v>132</v>
      </c>
      <c r="BM166" s="217" t="s">
        <v>199</v>
      </c>
    </row>
    <row r="167" spans="1:65" s="14" customFormat="1" ht="11.25">
      <c r="B167" s="231"/>
      <c r="C167" s="232"/>
      <c r="D167" s="221" t="s">
        <v>134</v>
      </c>
      <c r="E167" s="233" t="s">
        <v>1</v>
      </c>
      <c r="F167" s="234" t="s">
        <v>200</v>
      </c>
      <c r="G167" s="232"/>
      <c r="H167" s="233" t="s">
        <v>1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134</v>
      </c>
      <c r="AU167" s="240" t="s">
        <v>86</v>
      </c>
      <c r="AV167" s="14" t="s">
        <v>8</v>
      </c>
      <c r="AW167" s="14" t="s">
        <v>35</v>
      </c>
      <c r="AX167" s="14" t="s">
        <v>78</v>
      </c>
      <c r="AY167" s="240" t="s">
        <v>126</v>
      </c>
    </row>
    <row r="168" spans="1:65" s="13" customFormat="1" ht="11.25">
      <c r="B168" s="219"/>
      <c r="C168" s="220"/>
      <c r="D168" s="221" t="s">
        <v>134</v>
      </c>
      <c r="E168" s="222" t="s">
        <v>1</v>
      </c>
      <c r="F168" s="223" t="s">
        <v>201</v>
      </c>
      <c r="G168" s="220"/>
      <c r="H168" s="224">
        <v>7.36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134</v>
      </c>
      <c r="AU168" s="230" t="s">
        <v>86</v>
      </c>
      <c r="AV168" s="13" t="s">
        <v>86</v>
      </c>
      <c r="AW168" s="13" t="s">
        <v>35</v>
      </c>
      <c r="AX168" s="13" t="s">
        <v>78</v>
      </c>
      <c r="AY168" s="230" t="s">
        <v>126</v>
      </c>
    </row>
    <row r="169" spans="1:65" s="13" customFormat="1" ht="11.25">
      <c r="B169" s="219"/>
      <c r="C169" s="220"/>
      <c r="D169" s="221" t="s">
        <v>134</v>
      </c>
      <c r="E169" s="222" t="s">
        <v>1</v>
      </c>
      <c r="F169" s="223" t="s">
        <v>202</v>
      </c>
      <c r="G169" s="220"/>
      <c r="H169" s="224">
        <v>0.8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134</v>
      </c>
      <c r="AU169" s="230" t="s">
        <v>86</v>
      </c>
      <c r="AV169" s="13" t="s">
        <v>86</v>
      </c>
      <c r="AW169" s="13" t="s">
        <v>35</v>
      </c>
      <c r="AX169" s="13" t="s">
        <v>78</v>
      </c>
      <c r="AY169" s="230" t="s">
        <v>126</v>
      </c>
    </row>
    <row r="170" spans="1:65" s="15" customFormat="1" ht="11.25">
      <c r="B170" s="241"/>
      <c r="C170" s="242"/>
      <c r="D170" s="221" t="s">
        <v>134</v>
      </c>
      <c r="E170" s="243" t="s">
        <v>1</v>
      </c>
      <c r="F170" s="244" t="s">
        <v>162</v>
      </c>
      <c r="G170" s="242"/>
      <c r="H170" s="245">
        <v>8.16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134</v>
      </c>
      <c r="AU170" s="251" t="s">
        <v>86</v>
      </c>
      <c r="AV170" s="15" t="s">
        <v>132</v>
      </c>
      <c r="AW170" s="15" t="s">
        <v>35</v>
      </c>
      <c r="AX170" s="15" t="s">
        <v>8</v>
      </c>
      <c r="AY170" s="251" t="s">
        <v>126</v>
      </c>
    </row>
    <row r="171" spans="1:65" s="2" customFormat="1" ht="36" customHeight="1">
      <c r="A171" s="35"/>
      <c r="B171" s="36"/>
      <c r="C171" s="205" t="s">
        <v>203</v>
      </c>
      <c r="D171" s="205" t="s">
        <v>128</v>
      </c>
      <c r="E171" s="206" t="s">
        <v>204</v>
      </c>
      <c r="F171" s="207" t="s">
        <v>205</v>
      </c>
      <c r="G171" s="208" t="s">
        <v>192</v>
      </c>
      <c r="H171" s="209">
        <v>3.6</v>
      </c>
      <c r="I171" s="210"/>
      <c r="J171" s="211">
        <f>ROUND(I171*H171,0)</f>
        <v>0</v>
      </c>
      <c r="K171" s="212"/>
      <c r="L171" s="40"/>
      <c r="M171" s="213" t="s">
        <v>1</v>
      </c>
      <c r="N171" s="214" t="s">
        <v>43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132</v>
      </c>
      <c r="AT171" s="217" t="s">
        <v>128</v>
      </c>
      <c r="AU171" s="217" t="s">
        <v>86</v>
      </c>
      <c r="AY171" s="18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</v>
      </c>
      <c r="BK171" s="218">
        <f>ROUND(I171*H171,0)</f>
        <v>0</v>
      </c>
      <c r="BL171" s="18" t="s">
        <v>132</v>
      </c>
      <c r="BM171" s="217" t="s">
        <v>206</v>
      </c>
    </row>
    <row r="172" spans="1:65" s="13" customFormat="1" ht="11.25">
      <c r="B172" s="219"/>
      <c r="C172" s="220"/>
      <c r="D172" s="221" t="s">
        <v>134</v>
      </c>
      <c r="E172" s="222" t="s">
        <v>1</v>
      </c>
      <c r="F172" s="223" t="s">
        <v>207</v>
      </c>
      <c r="G172" s="220"/>
      <c r="H172" s="224">
        <v>3.6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134</v>
      </c>
      <c r="AU172" s="230" t="s">
        <v>86</v>
      </c>
      <c r="AV172" s="13" t="s">
        <v>86</v>
      </c>
      <c r="AW172" s="13" t="s">
        <v>35</v>
      </c>
      <c r="AX172" s="13" t="s">
        <v>8</v>
      </c>
      <c r="AY172" s="230" t="s">
        <v>126</v>
      </c>
    </row>
    <row r="173" spans="1:65" s="2" customFormat="1" ht="36" customHeight="1">
      <c r="A173" s="35"/>
      <c r="B173" s="36"/>
      <c r="C173" s="205" t="s">
        <v>208</v>
      </c>
      <c r="D173" s="205" t="s">
        <v>128</v>
      </c>
      <c r="E173" s="206" t="s">
        <v>209</v>
      </c>
      <c r="F173" s="207" t="s">
        <v>210</v>
      </c>
      <c r="G173" s="208" t="s">
        <v>192</v>
      </c>
      <c r="H173" s="209">
        <v>3.6</v>
      </c>
      <c r="I173" s="210"/>
      <c r="J173" s="211">
        <f>ROUND(I173*H173,0)</f>
        <v>0</v>
      </c>
      <c r="K173" s="212"/>
      <c r="L173" s="40"/>
      <c r="M173" s="213" t="s">
        <v>1</v>
      </c>
      <c r="N173" s="214" t="s">
        <v>43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132</v>
      </c>
      <c r="AT173" s="217" t="s">
        <v>128</v>
      </c>
      <c r="AU173" s="217" t="s">
        <v>86</v>
      </c>
      <c r="AY173" s="18" t="s">
        <v>126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</v>
      </c>
      <c r="BK173" s="218">
        <f>ROUND(I173*H173,0)</f>
        <v>0</v>
      </c>
      <c r="BL173" s="18" t="s">
        <v>132</v>
      </c>
      <c r="BM173" s="217" t="s">
        <v>211</v>
      </c>
    </row>
    <row r="174" spans="1:65" s="13" customFormat="1" ht="11.25">
      <c r="B174" s="219"/>
      <c r="C174" s="220"/>
      <c r="D174" s="221" t="s">
        <v>134</v>
      </c>
      <c r="E174" s="222" t="s">
        <v>1</v>
      </c>
      <c r="F174" s="223" t="s">
        <v>207</v>
      </c>
      <c r="G174" s="220"/>
      <c r="H174" s="224">
        <v>3.6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134</v>
      </c>
      <c r="AU174" s="230" t="s">
        <v>86</v>
      </c>
      <c r="AV174" s="13" t="s">
        <v>86</v>
      </c>
      <c r="AW174" s="13" t="s">
        <v>35</v>
      </c>
      <c r="AX174" s="13" t="s">
        <v>8</v>
      </c>
      <c r="AY174" s="230" t="s">
        <v>126</v>
      </c>
    </row>
    <row r="175" spans="1:65" s="2" customFormat="1" ht="48" customHeight="1">
      <c r="A175" s="35"/>
      <c r="B175" s="36"/>
      <c r="C175" s="205" t="s">
        <v>9</v>
      </c>
      <c r="D175" s="205" t="s">
        <v>128</v>
      </c>
      <c r="E175" s="206" t="s">
        <v>212</v>
      </c>
      <c r="F175" s="207" t="s">
        <v>213</v>
      </c>
      <c r="G175" s="208" t="s">
        <v>192</v>
      </c>
      <c r="H175" s="209">
        <v>0.72</v>
      </c>
      <c r="I175" s="210"/>
      <c r="J175" s="211">
        <f>ROUND(I175*H175,0)</f>
        <v>0</v>
      </c>
      <c r="K175" s="212"/>
      <c r="L175" s="40"/>
      <c r="M175" s="213" t="s">
        <v>1</v>
      </c>
      <c r="N175" s="214" t="s">
        <v>43</v>
      </c>
      <c r="O175" s="72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132</v>
      </c>
      <c r="AT175" s="217" t="s">
        <v>128</v>
      </c>
      <c r="AU175" s="217" t="s">
        <v>86</v>
      </c>
      <c r="AY175" s="18" t="s">
        <v>126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</v>
      </c>
      <c r="BK175" s="218">
        <f>ROUND(I175*H175,0)</f>
        <v>0</v>
      </c>
      <c r="BL175" s="18" t="s">
        <v>132</v>
      </c>
      <c r="BM175" s="217" t="s">
        <v>214</v>
      </c>
    </row>
    <row r="176" spans="1:65" s="13" customFormat="1" ht="11.25">
      <c r="B176" s="219"/>
      <c r="C176" s="220"/>
      <c r="D176" s="221" t="s">
        <v>134</v>
      </c>
      <c r="E176" s="222" t="s">
        <v>1</v>
      </c>
      <c r="F176" s="223" t="s">
        <v>215</v>
      </c>
      <c r="G176" s="220"/>
      <c r="H176" s="224">
        <v>0.72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134</v>
      </c>
      <c r="AU176" s="230" t="s">
        <v>86</v>
      </c>
      <c r="AV176" s="13" t="s">
        <v>86</v>
      </c>
      <c r="AW176" s="13" t="s">
        <v>35</v>
      </c>
      <c r="AX176" s="13" t="s">
        <v>8</v>
      </c>
      <c r="AY176" s="230" t="s">
        <v>126</v>
      </c>
    </row>
    <row r="177" spans="1:65" s="2" customFormat="1" ht="48" customHeight="1">
      <c r="A177" s="35"/>
      <c r="B177" s="36"/>
      <c r="C177" s="205" t="s">
        <v>216</v>
      </c>
      <c r="D177" s="205" t="s">
        <v>128</v>
      </c>
      <c r="E177" s="206" t="s">
        <v>217</v>
      </c>
      <c r="F177" s="207" t="s">
        <v>218</v>
      </c>
      <c r="G177" s="208" t="s">
        <v>192</v>
      </c>
      <c r="H177" s="209">
        <v>10.8</v>
      </c>
      <c r="I177" s="210"/>
      <c r="J177" s="211">
        <f>ROUND(I177*H177,0)</f>
        <v>0</v>
      </c>
      <c r="K177" s="212"/>
      <c r="L177" s="40"/>
      <c r="M177" s="213" t="s">
        <v>1</v>
      </c>
      <c r="N177" s="214" t="s">
        <v>43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132</v>
      </c>
      <c r="AT177" s="217" t="s">
        <v>128</v>
      </c>
      <c r="AU177" s="217" t="s">
        <v>86</v>
      </c>
      <c r="AY177" s="18" t="s">
        <v>126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</v>
      </c>
      <c r="BK177" s="218">
        <f>ROUND(I177*H177,0)</f>
        <v>0</v>
      </c>
      <c r="BL177" s="18" t="s">
        <v>132</v>
      </c>
      <c r="BM177" s="217" t="s">
        <v>219</v>
      </c>
    </row>
    <row r="178" spans="1:65" s="14" customFormat="1" ht="11.25">
      <c r="B178" s="231"/>
      <c r="C178" s="232"/>
      <c r="D178" s="221" t="s">
        <v>134</v>
      </c>
      <c r="E178" s="233" t="s">
        <v>1</v>
      </c>
      <c r="F178" s="234" t="s">
        <v>194</v>
      </c>
      <c r="G178" s="232"/>
      <c r="H178" s="233" t="s">
        <v>1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134</v>
      </c>
      <c r="AU178" s="240" t="s">
        <v>86</v>
      </c>
      <c r="AV178" s="14" t="s">
        <v>8</v>
      </c>
      <c r="AW178" s="14" t="s">
        <v>35</v>
      </c>
      <c r="AX178" s="14" t="s">
        <v>78</v>
      </c>
      <c r="AY178" s="240" t="s">
        <v>126</v>
      </c>
    </row>
    <row r="179" spans="1:65" s="13" customFormat="1" ht="11.25">
      <c r="B179" s="219"/>
      <c r="C179" s="220"/>
      <c r="D179" s="221" t="s">
        <v>134</v>
      </c>
      <c r="E179" s="222" t="s">
        <v>1</v>
      </c>
      <c r="F179" s="223" t="s">
        <v>195</v>
      </c>
      <c r="G179" s="220"/>
      <c r="H179" s="224">
        <v>10.8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134</v>
      </c>
      <c r="AU179" s="230" t="s">
        <v>86</v>
      </c>
      <c r="AV179" s="13" t="s">
        <v>86</v>
      </c>
      <c r="AW179" s="13" t="s">
        <v>35</v>
      </c>
      <c r="AX179" s="13" t="s">
        <v>8</v>
      </c>
      <c r="AY179" s="230" t="s">
        <v>126</v>
      </c>
    </row>
    <row r="180" spans="1:65" s="2" customFormat="1" ht="48" customHeight="1">
      <c r="A180" s="35"/>
      <c r="B180" s="36"/>
      <c r="C180" s="205" t="s">
        <v>220</v>
      </c>
      <c r="D180" s="205" t="s">
        <v>128</v>
      </c>
      <c r="E180" s="206" t="s">
        <v>221</v>
      </c>
      <c r="F180" s="207" t="s">
        <v>222</v>
      </c>
      <c r="G180" s="208" t="s">
        <v>192</v>
      </c>
      <c r="H180" s="209">
        <v>10.8</v>
      </c>
      <c r="I180" s="210"/>
      <c r="J180" s="211">
        <f>ROUND(I180*H180,0)</f>
        <v>0</v>
      </c>
      <c r="K180" s="212"/>
      <c r="L180" s="40"/>
      <c r="M180" s="213" t="s">
        <v>1</v>
      </c>
      <c r="N180" s="214" t="s">
        <v>43</v>
      </c>
      <c r="O180" s="7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132</v>
      </c>
      <c r="AT180" s="217" t="s">
        <v>128</v>
      </c>
      <c r="AU180" s="217" t="s">
        <v>86</v>
      </c>
      <c r="AY180" s="18" t="s">
        <v>126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</v>
      </c>
      <c r="BK180" s="218">
        <f>ROUND(I180*H180,0)</f>
        <v>0</v>
      </c>
      <c r="BL180" s="18" t="s">
        <v>132</v>
      </c>
      <c r="BM180" s="217" t="s">
        <v>223</v>
      </c>
    </row>
    <row r="181" spans="1:65" s="14" customFormat="1" ht="11.25">
      <c r="B181" s="231"/>
      <c r="C181" s="232"/>
      <c r="D181" s="221" t="s">
        <v>134</v>
      </c>
      <c r="E181" s="233" t="s">
        <v>1</v>
      </c>
      <c r="F181" s="234" t="s">
        <v>224</v>
      </c>
      <c r="G181" s="232"/>
      <c r="H181" s="233" t="s">
        <v>1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134</v>
      </c>
      <c r="AU181" s="240" t="s">
        <v>86</v>
      </c>
      <c r="AV181" s="14" t="s">
        <v>8</v>
      </c>
      <c r="AW181" s="14" t="s">
        <v>35</v>
      </c>
      <c r="AX181" s="14" t="s">
        <v>78</v>
      </c>
      <c r="AY181" s="240" t="s">
        <v>126</v>
      </c>
    </row>
    <row r="182" spans="1:65" s="13" customFormat="1" ht="11.25">
      <c r="B182" s="219"/>
      <c r="C182" s="220"/>
      <c r="D182" s="221" t="s">
        <v>134</v>
      </c>
      <c r="E182" s="222" t="s">
        <v>1</v>
      </c>
      <c r="F182" s="223" t="s">
        <v>225</v>
      </c>
      <c r="G182" s="220"/>
      <c r="H182" s="224">
        <v>10.8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134</v>
      </c>
      <c r="AU182" s="230" t="s">
        <v>86</v>
      </c>
      <c r="AV182" s="13" t="s">
        <v>86</v>
      </c>
      <c r="AW182" s="13" t="s">
        <v>35</v>
      </c>
      <c r="AX182" s="13" t="s">
        <v>8</v>
      </c>
      <c r="AY182" s="230" t="s">
        <v>126</v>
      </c>
    </row>
    <row r="183" spans="1:65" s="2" customFormat="1" ht="36" customHeight="1">
      <c r="A183" s="35"/>
      <c r="B183" s="36"/>
      <c r="C183" s="205" t="s">
        <v>226</v>
      </c>
      <c r="D183" s="205" t="s">
        <v>128</v>
      </c>
      <c r="E183" s="206" t="s">
        <v>227</v>
      </c>
      <c r="F183" s="207" t="s">
        <v>228</v>
      </c>
      <c r="G183" s="208" t="s">
        <v>192</v>
      </c>
      <c r="H183" s="209">
        <v>2.7</v>
      </c>
      <c r="I183" s="210"/>
      <c r="J183" s="211">
        <f>ROUND(I183*H183,0)</f>
        <v>0</v>
      </c>
      <c r="K183" s="212"/>
      <c r="L183" s="40"/>
      <c r="M183" s="213" t="s">
        <v>1</v>
      </c>
      <c r="N183" s="214" t="s">
        <v>43</v>
      </c>
      <c r="O183" s="72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132</v>
      </c>
      <c r="AT183" s="217" t="s">
        <v>128</v>
      </c>
      <c r="AU183" s="217" t="s">
        <v>86</v>
      </c>
      <c r="AY183" s="18" t="s">
        <v>126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</v>
      </c>
      <c r="BK183" s="218">
        <f>ROUND(I183*H183,0)</f>
        <v>0</v>
      </c>
      <c r="BL183" s="18" t="s">
        <v>132</v>
      </c>
      <c r="BM183" s="217" t="s">
        <v>229</v>
      </c>
    </row>
    <row r="184" spans="1:65" s="13" customFormat="1" ht="11.25">
      <c r="B184" s="219"/>
      <c r="C184" s="220"/>
      <c r="D184" s="221" t="s">
        <v>134</v>
      </c>
      <c r="E184" s="222" t="s">
        <v>1</v>
      </c>
      <c r="F184" s="223" t="s">
        <v>230</v>
      </c>
      <c r="G184" s="220"/>
      <c r="H184" s="224">
        <v>2.7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134</v>
      </c>
      <c r="AU184" s="230" t="s">
        <v>86</v>
      </c>
      <c r="AV184" s="13" t="s">
        <v>86</v>
      </c>
      <c r="AW184" s="13" t="s">
        <v>35</v>
      </c>
      <c r="AX184" s="13" t="s">
        <v>8</v>
      </c>
      <c r="AY184" s="230" t="s">
        <v>126</v>
      </c>
    </row>
    <row r="185" spans="1:65" s="12" customFormat="1" ht="22.9" customHeight="1">
      <c r="B185" s="189"/>
      <c r="C185" s="190"/>
      <c r="D185" s="191" t="s">
        <v>77</v>
      </c>
      <c r="E185" s="203" t="s">
        <v>148</v>
      </c>
      <c r="F185" s="203" t="s">
        <v>231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SUM(P186:P234)</f>
        <v>0</v>
      </c>
      <c r="Q185" s="197"/>
      <c r="R185" s="198">
        <f>SUM(R186:R234)</f>
        <v>41.191564</v>
      </c>
      <c r="S185" s="197"/>
      <c r="T185" s="199">
        <f>SUM(T186:T234)</f>
        <v>0</v>
      </c>
      <c r="AR185" s="200" t="s">
        <v>8</v>
      </c>
      <c r="AT185" s="201" t="s">
        <v>77</v>
      </c>
      <c r="AU185" s="201" t="s">
        <v>8</v>
      </c>
      <c r="AY185" s="200" t="s">
        <v>126</v>
      </c>
      <c r="BK185" s="202">
        <f>SUM(BK186:BK234)</f>
        <v>0</v>
      </c>
    </row>
    <row r="186" spans="1:65" s="2" customFormat="1" ht="24" customHeight="1">
      <c r="A186" s="35"/>
      <c r="B186" s="36"/>
      <c r="C186" s="205" t="s">
        <v>232</v>
      </c>
      <c r="D186" s="205" t="s">
        <v>128</v>
      </c>
      <c r="E186" s="206" t="s">
        <v>233</v>
      </c>
      <c r="F186" s="207" t="s">
        <v>234</v>
      </c>
      <c r="G186" s="208" t="s">
        <v>131</v>
      </c>
      <c r="H186" s="209">
        <v>124.3</v>
      </c>
      <c r="I186" s="210"/>
      <c r="J186" s="211">
        <f>ROUND(I186*H186,0)</f>
        <v>0</v>
      </c>
      <c r="K186" s="212"/>
      <c r="L186" s="40"/>
      <c r="M186" s="213" t="s">
        <v>1</v>
      </c>
      <c r="N186" s="214" t="s">
        <v>43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132</v>
      </c>
      <c r="AT186" s="217" t="s">
        <v>128</v>
      </c>
      <c r="AU186" s="217" t="s">
        <v>86</v>
      </c>
      <c r="AY186" s="18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</v>
      </c>
      <c r="BK186" s="218">
        <f>ROUND(I186*H186,0)</f>
        <v>0</v>
      </c>
      <c r="BL186" s="18" t="s">
        <v>132</v>
      </c>
      <c r="BM186" s="217" t="s">
        <v>235</v>
      </c>
    </row>
    <row r="187" spans="1:65" s="14" customFormat="1" ht="11.25">
      <c r="B187" s="231"/>
      <c r="C187" s="232"/>
      <c r="D187" s="221" t="s">
        <v>134</v>
      </c>
      <c r="E187" s="233" t="s">
        <v>1</v>
      </c>
      <c r="F187" s="234" t="s">
        <v>236</v>
      </c>
      <c r="G187" s="232"/>
      <c r="H187" s="233" t="s">
        <v>1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134</v>
      </c>
      <c r="AU187" s="240" t="s">
        <v>86</v>
      </c>
      <c r="AV187" s="14" t="s">
        <v>8</v>
      </c>
      <c r="AW187" s="14" t="s">
        <v>35</v>
      </c>
      <c r="AX187" s="14" t="s">
        <v>78</v>
      </c>
      <c r="AY187" s="240" t="s">
        <v>126</v>
      </c>
    </row>
    <row r="188" spans="1:65" s="13" customFormat="1" ht="11.25">
      <c r="B188" s="219"/>
      <c r="C188" s="220"/>
      <c r="D188" s="221" t="s">
        <v>134</v>
      </c>
      <c r="E188" s="222" t="s">
        <v>1</v>
      </c>
      <c r="F188" s="223" t="s">
        <v>135</v>
      </c>
      <c r="G188" s="220"/>
      <c r="H188" s="224">
        <v>28.5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134</v>
      </c>
      <c r="AU188" s="230" t="s">
        <v>86</v>
      </c>
      <c r="AV188" s="13" t="s">
        <v>86</v>
      </c>
      <c r="AW188" s="13" t="s">
        <v>35</v>
      </c>
      <c r="AX188" s="13" t="s">
        <v>78</v>
      </c>
      <c r="AY188" s="230" t="s">
        <v>126</v>
      </c>
    </row>
    <row r="189" spans="1:65" s="13" customFormat="1" ht="11.25">
      <c r="B189" s="219"/>
      <c r="C189" s="220"/>
      <c r="D189" s="221" t="s">
        <v>134</v>
      </c>
      <c r="E189" s="222" t="s">
        <v>1</v>
      </c>
      <c r="F189" s="223" t="s">
        <v>237</v>
      </c>
      <c r="G189" s="220"/>
      <c r="H189" s="224">
        <v>65.5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134</v>
      </c>
      <c r="AU189" s="230" t="s">
        <v>86</v>
      </c>
      <c r="AV189" s="13" t="s">
        <v>86</v>
      </c>
      <c r="AW189" s="13" t="s">
        <v>35</v>
      </c>
      <c r="AX189" s="13" t="s">
        <v>78</v>
      </c>
      <c r="AY189" s="230" t="s">
        <v>126</v>
      </c>
    </row>
    <row r="190" spans="1:65" s="16" customFormat="1" ht="11.25">
      <c r="B190" s="252"/>
      <c r="C190" s="253"/>
      <c r="D190" s="221" t="s">
        <v>134</v>
      </c>
      <c r="E190" s="254" t="s">
        <v>1</v>
      </c>
      <c r="F190" s="255" t="s">
        <v>238</v>
      </c>
      <c r="G190" s="253"/>
      <c r="H190" s="256">
        <v>94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134</v>
      </c>
      <c r="AU190" s="262" t="s">
        <v>86</v>
      </c>
      <c r="AV190" s="16" t="s">
        <v>139</v>
      </c>
      <c r="AW190" s="16" t="s">
        <v>35</v>
      </c>
      <c r="AX190" s="16" t="s">
        <v>78</v>
      </c>
      <c r="AY190" s="262" t="s">
        <v>126</v>
      </c>
    </row>
    <row r="191" spans="1:65" s="13" customFormat="1" ht="11.25">
      <c r="B191" s="219"/>
      <c r="C191" s="220"/>
      <c r="D191" s="221" t="s">
        <v>134</v>
      </c>
      <c r="E191" s="222" t="s">
        <v>1</v>
      </c>
      <c r="F191" s="223" t="s">
        <v>147</v>
      </c>
      <c r="G191" s="220"/>
      <c r="H191" s="224">
        <v>30.3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134</v>
      </c>
      <c r="AU191" s="230" t="s">
        <v>86</v>
      </c>
      <c r="AV191" s="13" t="s">
        <v>86</v>
      </c>
      <c r="AW191" s="13" t="s">
        <v>35</v>
      </c>
      <c r="AX191" s="13" t="s">
        <v>78</v>
      </c>
      <c r="AY191" s="230" t="s">
        <v>126</v>
      </c>
    </row>
    <row r="192" spans="1:65" s="15" customFormat="1" ht="11.25">
      <c r="B192" s="241"/>
      <c r="C192" s="242"/>
      <c r="D192" s="221" t="s">
        <v>134</v>
      </c>
      <c r="E192" s="243" t="s">
        <v>1</v>
      </c>
      <c r="F192" s="244" t="s">
        <v>162</v>
      </c>
      <c r="G192" s="242"/>
      <c r="H192" s="245">
        <v>124.3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134</v>
      </c>
      <c r="AU192" s="251" t="s">
        <v>86</v>
      </c>
      <c r="AV192" s="15" t="s">
        <v>132</v>
      </c>
      <c r="AW192" s="15" t="s">
        <v>35</v>
      </c>
      <c r="AX192" s="15" t="s">
        <v>8</v>
      </c>
      <c r="AY192" s="251" t="s">
        <v>126</v>
      </c>
    </row>
    <row r="193" spans="1:65" s="2" customFormat="1" ht="24" customHeight="1">
      <c r="A193" s="35"/>
      <c r="B193" s="36"/>
      <c r="C193" s="205" t="s">
        <v>239</v>
      </c>
      <c r="D193" s="205" t="s">
        <v>128</v>
      </c>
      <c r="E193" s="206" t="s">
        <v>240</v>
      </c>
      <c r="F193" s="207" t="s">
        <v>241</v>
      </c>
      <c r="G193" s="208" t="s">
        <v>131</v>
      </c>
      <c r="H193" s="209">
        <v>18.399999999999999</v>
      </c>
      <c r="I193" s="210"/>
      <c r="J193" s="211">
        <f>ROUND(I193*H193,0)</f>
        <v>0</v>
      </c>
      <c r="K193" s="212"/>
      <c r="L193" s="40"/>
      <c r="M193" s="213" t="s">
        <v>1</v>
      </c>
      <c r="N193" s="214" t="s">
        <v>43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132</v>
      </c>
      <c r="AT193" s="217" t="s">
        <v>128</v>
      </c>
      <c r="AU193" s="217" t="s">
        <v>86</v>
      </c>
      <c r="AY193" s="18" t="s">
        <v>126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</v>
      </c>
      <c r="BK193" s="218">
        <f>ROUND(I193*H193,0)</f>
        <v>0</v>
      </c>
      <c r="BL193" s="18" t="s">
        <v>132</v>
      </c>
      <c r="BM193" s="217" t="s">
        <v>242</v>
      </c>
    </row>
    <row r="194" spans="1:65" s="14" customFormat="1" ht="11.25">
      <c r="B194" s="231"/>
      <c r="C194" s="232"/>
      <c r="D194" s="221" t="s">
        <v>134</v>
      </c>
      <c r="E194" s="233" t="s">
        <v>1</v>
      </c>
      <c r="F194" s="234" t="s">
        <v>243</v>
      </c>
      <c r="G194" s="232"/>
      <c r="H194" s="233" t="s">
        <v>1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134</v>
      </c>
      <c r="AU194" s="240" t="s">
        <v>86</v>
      </c>
      <c r="AV194" s="14" t="s">
        <v>8</v>
      </c>
      <c r="AW194" s="14" t="s">
        <v>35</v>
      </c>
      <c r="AX194" s="14" t="s">
        <v>78</v>
      </c>
      <c r="AY194" s="240" t="s">
        <v>126</v>
      </c>
    </row>
    <row r="195" spans="1:65" s="13" customFormat="1" ht="11.25">
      <c r="B195" s="219"/>
      <c r="C195" s="220"/>
      <c r="D195" s="221" t="s">
        <v>134</v>
      </c>
      <c r="E195" s="222" t="s">
        <v>1</v>
      </c>
      <c r="F195" s="223" t="s">
        <v>244</v>
      </c>
      <c r="G195" s="220"/>
      <c r="H195" s="224">
        <v>18.399999999999999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134</v>
      </c>
      <c r="AU195" s="230" t="s">
        <v>86</v>
      </c>
      <c r="AV195" s="13" t="s">
        <v>86</v>
      </c>
      <c r="AW195" s="13" t="s">
        <v>35</v>
      </c>
      <c r="AX195" s="13" t="s">
        <v>8</v>
      </c>
      <c r="AY195" s="230" t="s">
        <v>126</v>
      </c>
    </row>
    <row r="196" spans="1:65" s="2" customFormat="1" ht="24" customHeight="1">
      <c r="A196" s="35"/>
      <c r="B196" s="36"/>
      <c r="C196" s="205" t="s">
        <v>7</v>
      </c>
      <c r="D196" s="205" t="s">
        <v>128</v>
      </c>
      <c r="E196" s="206" t="s">
        <v>245</v>
      </c>
      <c r="F196" s="207" t="s">
        <v>246</v>
      </c>
      <c r="G196" s="208" t="s">
        <v>131</v>
      </c>
      <c r="H196" s="209">
        <v>41.01</v>
      </c>
      <c r="I196" s="210"/>
      <c r="J196" s="211">
        <f>ROUND(I196*H196,0)</f>
        <v>0</v>
      </c>
      <c r="K196" s="212"/>
      <c r="L196" s="40"/>
      <c r="M196" s="213" t="s">
        <v>1</v>
      </c>
      <c r="N196" s="214" t="s">
        <v>43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132</v>
      </c>
      <c r="AT196" s="217" t="s">
        <v>128</v>
      </c>
      <c r="AU196" s="217" t="s">
        <v>86</v>
      </c>
      <c r="AY196" s="18" t="s">
        <v>126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</v>
      </c>
      <c r="BK196" s="218">
        <f>ROUND(I196*H196,0)</f>
        <v>0</v>
      </c>
      <c r="BL196" s="18" t="s">
        <v>132</v>
      </c>
      <c r="BM196" s="217" t="s">
        <v>247</v>
      </c>
    </row>
    <row r="197" spans="1:65" s="14" customFormat="1" ht="11.25">
      <c r="B197" s="231"/>
      <c r="C197" s="232"/>
      <c r="D197" s="221" t="s">
        <v>134</v>
      </c>
      <c r="E197" s="233" t="s">
        <v>1</v>
      </c>
      <c r="F197" s="234" t="s">
        <v>248</v>
      </c>
      <c r="G197" s="232"/>
      <c r="H197" s="233" t="s">
        <v>1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134</v>
      </c>
      <c r="AU197" s="240" t="s">
        <v>86</v>
      </c>
      <c r="AV197" s="14" t="s">
        <v>8</v>
      </c>
      <c r="AW197" s="14" t="s">
        <v>35</v>
      </c>
      <c r="AX197" s="14" t="s">
        <v>78</v>
      </c>
      <c r="AY197" s="240" t="s">
        <v>126</v>
      </c>
    </row>
    <row r="198" spans="1:65" s="13" customFormat="1" ht="11.25">
      <c r="B198" s="219"/>
      <c r="C198" s="220"/>
      <c r="D198" s="221" t="s">
        <v>134</v>
      </c>
      <c r="E198" s="222" t="s">
        <v>1</v>
      </c>
      <c r="F198" s="223" t="s">
        <v>159</v>
      </c>
      <c r="G198" s="220"/>
      <c r="H198" s="224">
        <v>7.5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134</v>
      </c>
      <c r="AU198" s="230" t="s">
        <v>86</v>
      </c>
      <c r="AV198" s="13" t="s">
        <v>86</v>
      </c>
      <c r="AW198" s="13" t="s">
        <v>35</v>
      </c>
      <c r="AX198" s="13" t="s">
        <v>78</v>
      </c>
      <c r="AY198" s="230" t="s">
        <v>126</v>
      </c>
    </row>
    <row r="199" spans="1:65" s="13" customFormat="1" ht="22.5">
      <c r="B199" s="219"/>
      <c r="C199" s="220"/>
      <c r="D199" s="221" t="s">
        <v>134</v>
      </c>
      <c r="E199" s="222" t="s">
        <v>1</v>
      </c>
      <c r="F199" s="223" t="s">
        <v>160</v>
      </c>
      <c r="G199" s="220"/>
      <c r="H199" s="224">
        <v>20.46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134</v>
      </c>
      <c r="AU199" s="230" t="s">
        <v>86</v>
      </c>
      <c r="AV199" s="13" t="s">
        <v>86</v>
      </c>
      <c r="AW199" s="13" t="s">
        <v>35</v>
      </c>
      <c r="AX199" s="13" t="s">
        <v>78</v>
      </c>
      <c r="AY199" s="230" t="s">
        <v>126</v>
      </c>
    </row>
    <row r="200" spans="1:65" s="13" customFormat="1" ht="22.5">
      <c r="B200" s="219"/>
      <c r="C200" s="220"/>
      <c r="D200" s="221" t="s">
        <v>134</v>
      </c>
      <c r="E200" s="222" t="s">
        <v>1</v>
      </c>
      <c r="F200" s="223" t="s">
        <v>161</v>
      </c>
      <c r="G200" s="220"/>
      <c r="H200" s="224">
        <v>13.05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134</v>
      </c>
      <c r="AU200" s="230" t="s">
        <v>86</v>
      </c>
      <c r="AV200" s="13" t="s">
        <v>86</v>
      </c>
      <c r="AW200" s="13" t="s">
        <v>35</v>
      </c>
      <c r="AX200" s="13" t="s">
        <v>78</v>
      </c>
      <c r="AY200" s="230" t="s">
        <v>126</v>
      </c>
    </row>
    <row r="201" spans="1:65" s="15" customFormat="1" ht="11.25">
      <c r="B201" s="241"/>
      <c r="C201" s="242"/>
      <c r="D201" s="221" t="s">
        <v>134</v>
      </c>
      <c r="E201" s="243" t="s">
        <v>1</v>
      </c>
      <c r="F201" s="244" t="s">
        <v>162</v>
      </c>
      <c r="G201" s="242"/>
      <c r="H201" s="245">
        <v>41.010000000000005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134</v>
      </c>
      <c r="AU201" s="251" t="s">
        <v>86</v>
      </c>
      <c r="AV201" s="15" t="s">
        <v>132</v>
      </c>
      <c r="AW201" s="15" t="s">
        <v>35</v>
      </c>
      <c r="AX201" s="15" t="s">
        <v>8</v>
      </c>
      <c r="AY201" s="251" t="s">
        <v>126</v>
      </c>
    </row>
    <row r="202" spans="1:65" s="2" customFormat="1" ht="36" customHeight="1">
      <c r="A202" s="35"/>
      <c r="B202" s="36"/>
      <c r="C202" s="205" t="s">
        <v>249</v>
      </c>
      <c r="D202" s="205" t="s">
        <v>128</v>
      </c>
      <c r="E202" s="206" t="s">
        <v>250</v>
      </c>
      <c r="F202" s="207" t="s">
        <v>251</v>
      </c>
      <c r="G202" s="208" t="s">
        <v>131</v>
      </c>
      <c r="H202" s="209">
        <v>30.3</v>
      </c>
      <c r="I202" s="210"/>
      <c r="J202" s="211">
        <f>ROUND(I202*H202,0)</f>
        <v>0</v>
      </c>
      <c r="K202" s="212"/>
      <c r="L202" s="40"/>
      <c r="M202" s="213" t="s">
        <v>1</v>
      </c>
      <c r="N202" s="214" t="s">
        <v>43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132</v>
      </c>
      <c r="AT202" s="217" t="s">
        <v>128</v>
      </c>
      <c r="AU202" s="217" t="s">
        <v>86</v>
      </c>
      <c r="AY202" s="18" t="s">
        <v>126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</v>
      </c>
      <c r="BK202" s="218">
        <f>ROUND(I202*H202,0)</f>
        <v>0</v>
      </c>
      <c r="BL202" s="18" t="s">
        <v>132</v>
      </c>
      <c r="BM202" s="217" t="s">
        <v>252</v>
      </c>
    </row>
    <row r="203" spans="1:65" s="13" customFormat="1" ht="11.25">
      <c r="B203" s="219"/>
      <c r="C203" s="220"/>
      <c r="D203" s="221" t="s">
        <v>134</v>
      </c>
      <c r="E203" s="222" t="s">
        <v>1</v>
      </c>
      <c r="F203" s="223" t="s">
        <v>253</v>
      </c>
      <c r="G203" s="220"/>
      <c r="H203" s="224">
        <v>30.3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134</v>
      </c>
      <c r="AU203" s="230" t="s">
        <v>86</v>
      </c>
      <c r="AV203" s="13" t="s">
        <v>86</v>
      </c>
      <c r="AW203" s="13" t="s">
        <v>35</v>
      </c>
      <c r="AX203" s="13" t="s">
        <v>8</v>
      </c>
      <c r="AY203" s="230" t="s">
        <v>126</v>
      </c>
    </row>
    <row r="204" spans="1:65" s="2" customFormat="1" ht="48" customHeight="1">
      <c r="A204" s="35"/>
      <c r="B204" s="36"/>
      <c r="C204" s="205" t="s">
        <v>254</v>
      </c>
      <c r="D204" s="205" t="s">
        <v>128</v>
      </c>
      <c r="E204" s="206" t="s">
        <v>255</v>
      </c>
      <c r="F204" s="207" t="s">
        <v>256</v>
      </c>
      <c r="G204" s="208" t="s">
        <v>131</v>
      </c>
      <c r="H204" s="209">
        <v>30.3</v>
      </c>
      <c r="I204" s="210"/>
      <c r="J204" s="211">
        <f>ROUND(I204*H204,0)</f>
        <v>0</v>
      </c>
      <c r="K204" s="212"/>
      <c r="L204" s="40"/>
      <c r="M204" s="213" t="s">
        <v>1</v>
      </c>
      <c r="N204" s="214" t="s">
        <v>43</v>
      </c>
      <c r="O204" s="72"/>
      <c r="P204" s="215">
        <f>O204*H204</f>
        <v>0</v>
      </c>
      <c r="Q204" s="215">
        <v>0.1837</v>
      </c>
      <c r="R204" s="215">
        <f>Q204*H204</f>
        <v>5.5661100000000001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132</v>
      </c>
      <c r="AT204" s="217" t="s">
        <v>128</v>
      </c>
      <c r="AU204" s="217" t="s">
        <v>86</v>
      </c>
      <c r="AY204" s="18" t="s">
        <v>126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</v>
      </c>
      <c r="BK204" s="218">
        <f>ROUND(I204*H204,0)</f>
        <v>0</v>
      </c>
      <c r="BL204" s="18" t="s">
        <v>132</v>
      </c>
      <c r="BM204" s="217" t="s">
        <v>257</v>
      </c>
    </row>
    <row r="205" spans="1:65" s="13" customFormat="1" ht="11.25">
      <c r="B205" s="219"/>
      <c r="C205" s="220"/>
      <c r="D205" s="221" t="s">
        <v>134</v>
      </c>
      <c r="E205" s="222" t="s">
        <v>1</v>
      </c>
      <c r="F205" s="223" t="s">
        <v>253</v>
      </c>
      <c r="G205" s="220"/>
      <c r="H205" s="224">
        <v>30.3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134</v>
      </c>
      <c r="AU205" s="230" t="s">
        <v>86</v>
      </c>
      <c r="AV205" s="13" t="s">
        <v>86</v>
      </c>
      <c r="AW205" s="13" t="s">
        <v>35</v>
      </c>
      <c r="AX205" s="13" t="s">
        <v>8</v>
      </c>
      <c r="AY205" s="230" t="s">
        <v>126</v>
      </c>
    </row>
    <row r="206" spans="1:65" s="2" customFormat="1" ht="16.5" customHeight="1">
      <c r="A206" s="35"/>
      <c r="B206" s="36"/>
      <c r="C206" s="263" t="s">
        <v>258</v>
      </c>
      <c r="D206" s="263" t="s">
        <v>259</v>
      </c>
      <c r="E206" s="264" t="s">
        <v>260</v>
      </c>
      <c r="F206" s="265" t="s">
        <v>261</v>
      </c>
      <c r="G206" s="266" t="s">
        <v>131</v>
      </c>
      <c r="H206" s="267">
        <v>30.905999999999999</v>
      </c>
      <c r="I206" s="268"/>
      <c r="J206" s="269">
        <f>ROUND(I206*H206,0)</f>
        <v>0</v>
      </c>
      <c r="K206" s="270"/>
      <c r="L206" s="271"/>
      <c r="M206" s="272" t="s">
        <v>1</v>
      </c>
      <c r="N206" s="273" t="s">
        <v>43</v>
      </c>
      <c r="O206" s="72"/>
      <c r="P206" s="215">
        <f>O206*H206</f>
        <v>0</v>
      </c>
      <c r="Q206" s="215">
        <v>0.222</v>
      </c>
      <c r="R206" s="215">
        <f>Q206*H206</f>
        <v>6.8611319999999996</v>
      </c>
      <c r="S206" s="215">
        <v>0</v>
      </c>
      <c r="T206" s="21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171</v>
      </c>
      <c r="AT206" s="217" t="s">
        <v>259</v>
      </c>
      <c r="AU206" s="217" t="s">
        <v>86</v>
      </c>
      <c r="AY206" s="18" t="s">
        <v>126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</v>
      </c>
      <c r="BK206" s="218">
        <f>ROUND(I206*H206,0)</f>
        <v>0</v>
      </c>
      <c r="BL206" s="18" t="s">
        <v>132</v>
      </c>
      <c r="BM206" s="217" t="s">
        <v>262</v>
      </c>
    </row>
    <row r="207" spans="1:65" s="13" customFormat="1" ht="11.25">
      <c r="B207" s="219"/>
      <c r="C207" s="220"/>
      <c r="D207" s="221" t="s">
        <v>134</v>
      </c>
      <c r="E207" s="222" t="s">
        <v>1</v>
      </c>
      <c r="F207" s="223" t="s">
        <v>263</v>
      </c>
      <c r="G207" s="220"/>
      <c r="H207" s="224">
        <v>30.905999999999999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134</v>
      </c>
      <c r="AU207" s="230" t="s">
        <v>86</v>
      </c>
      <c r="AV207" s="13" t="s">
        <v>86</v>
      </c>
      <c r="AW207" s="13" t="s">
        <v>35</v>
      </c>
      <c r="AX207" s="13" t="s">
        <v>8</v>
      </c>
      <c r="AY207" s="230" t="s">
        <v>126</v>
      </c>
    </row>
    <row r="208" spans="1:65" s="2" customFormat="1" ht="72" customHeight="1">
      <c r="A208" s="35"/>
      <c r="B208" s="36"/>
      <c r="C208" s="205" t="s">
        <v>264</v>
      </c>
      <c r="D208" s="205" t="s">
        <v>128</v>
      </c>
      <c r="E208" s="206" t="s">
        <v>265</v>
      </c>
      <c r="F208" s="207" t="s">
        <v>266</v>
      </c>
      <c r="G208" s="208" t="s">
        <v>131</v>
      </c>
      <c r="H208" s="209">
        <v>124.2</v>
      </c>
      <c r="I208" s="210"/>
      <c r="J208" s="211">
        <f>ROUND(I208*H208,0)</f>
        <v>0</v>
      </c>
      <c r="K208" s="212"/>
      <c r="L208" s="40"/>
      <c r="M208" s="213" t="s">
        <v>1</v>
      </c>
      <c r="N208" s="214" t="s">
        <v>43</v>
      </c>
      <c r="O208" s="72"/>
      <c r="P208" s="215">
        <f>O208*H208</f>
        <v>0</v>
      </c>
      <c r="Q208" s="215">
        <v>8.4250000000000005E-2</v>
      </c>
      <c r="R208" s="215">
        <f>Q208*H208</f>
        <v>10.463850000000001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132</v>
      </c>
      <c r="AT208" s="217" t="s">
        <v>128</v>
      </c>
      <c r="AU208" s="217" t="s">
        <v>86</v>
      </c>
      <c r="AY208" s="18" t="s">
        <v>126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</v>
      </c>
      <c r="BK208" s="218">
        <f>ROUND(I208*H208,0)</f>
        <v>0</v>
      </c>
      <c r="BL208" s="18" t="s">
        <v>132</v>
      </c>
      <c r="BM208" s="217" t="s">
        <v>267</v>
      </c>
    </row>
    <row r="209" spans="1:65" s="14" customFormat="1" ht="11.25">
      <c r="B209" s="231"/>
      <c r="C209" s="232"/>
      <c r="D209" s="221" t="s">
        <v>134</v>
      </c>
      <c r="E209" s="233" t="s">
        <v>1</v>
      </c>
      <c r="F209" s="234" t="s">
        <v>268</v>
      </c>
      <c r="G209" s="232"/>
      <c r="H209" s="233" t="s">
        <v>1</v>
      </c>
      <c r="I209" s="235"/>
      <c r="J209" s="232"/>
      <c r="K209" s="232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134</v>
      </c>
      <c r="AU209" s="240" t="s">
        <v>86</v>
      </c>
      <c r="AV209" s="14" t="s">
        <v>8</v>
      </c>
      <c r="AW209" s="14" t="s">
        <v>35</v>
      </c>
      <c r="AX209" s="14" t="s">
        <v>78</v>
      </c>
      <c r="AY209" s="240" t="s">
        <v>126</v>
      </c>
    </row>
    <row r="210" spans="1:65" s="13" customFormat="1" ht="11.25">
      <c r="B210" s="219"/>
      <c r="C210" s="220"/>
      <c r="D210" s="221" t="s">
        <v>134</v>
      </c>
      <c r="E210" s="222" t="s">
        <v>1</v>
      </c>
      <c r="F210" s="223" t="s">
        <v>269</v>
      </c>
      <c r="G210" s="220"/>
      <c r="H210" s="224">
        <v>58.7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134</v>
      </c>
      <c r="AU210" s="230" t="s">
        <v>86</v>
      </c>
      <c r="AV210" s="13" t="s">
        <v>86</v>
      </c>
      <c r="AW210" s="13" t="s">
        <v>35</v>
      </c>
      <c r="AX210" s="13" t="s">
        <v>78</v>
      </c>
      <c r="AY210" s="230" t="s">
        <v>126</v>
      </c>
    </row>
    <row r="211" spans="1:65" s="13" customFormat="1" ht="11.25">
      <c r="B211" s="219"/>
      <c r="C211" s="220"/>
      <c r="D211" s="221" t="s">
        <v>134</v>
      </c>
      <c r="E211" s="222" t="s">
        <v>1</v>
      </c>
      <c r="F211" s="223" t="s">
        <v>237</v>
      </c>
      <c r="G211" s="220"/>
      <c r="H211" s="224">
        <v>65.5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134</v>
      </c>
      <c r="AU211" s="230" t="s">
        <v>86</v>
      </c>
      <c r="AV211" s="13" t="s">
        <v>86</v>
      </c>
      <c r="AW211" s="13" t="s">
        <v>35</v>
      </c>
      <c r="AX211" s="13" t="s">
        <v>78</v>
      </c>
      <c r="AY211" s="230" t="s">
        <v>126</v>
      </c>
    </row>
    <row r="212" spans="1:65" s="15" customFormat="1" ht="11.25">
      <c r="B212" s="241"/>
      <c r="C212" s="242"/>
      <c r="D212" s="221" t="s">
        <v>134</v>
      </c>
      <c r="E212" s="243" t="s">
        <v>1</v>
      </c>
      <c r="F212" s="244" t="s">
        <v>162</v>
      </c>
      <c r="G212" s="242"/>
      <c r="H212" s="245">
        <v>124.2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134</v>
      </c>
      <c r="AU212" s="251" t="s">
        <v>86</v>
      </c>
      <c r="AV212" s="15" t="s">
        <v>132</v>
      </c>
      <c r="AW212" s="15" t="s">
        <v>35</v>
      </c>
      <c r="AX212" s="15" t="s">
        <v>8</v>
      </c>
      <c r="AY212" s="251" t="s">
        <v>126</v>
      </c>
    </row>
    <row r="213" spans="1:65" s="2" customFormat="1" ht="16.5" customHeight="1">
      <c r="A213" s="35"/>
      <c r="B213" s="36"/>
      <c r="C213" s="263" t="s">
        <v>270</v>
      </c>
      <c r="D213" s="263" t="s">
        <v>259</v>
      </c>
      <c r="E213" s="264" t="s">
        <v>271</v>
      </c>
      <c r="F213" s="265" t="s">
        <v>272</v>
      </c>
      <c r="G213" s="266" t="s">
        <v>131</v>
      </c>
      <c r="H213" s="267">
        <v>95.284000000000006</v>
      </c>
      <c r="I213" s="268"/>
      <c r="J213" s="269">
        <f>ROUND(I213*H213,0)</f>
        <v>0</v>
      </c>
      <c r="K213" s="270"/>
      <c r="L213" s="271"/>
      <c r="M213" s="272" t="s">
        <v>1</v>
      </c>
      <c r="N213" s="273" t="s">
        <v>43</v>
      </c>
      <c r="O213" s="72"/>
      <c r="P213" s="215">
        <f>O213*H213</f>
        <v>0</v>
      </c>
      <c r="Q213" s="215">
        <v>0.13100000000000001</v>
      </c>
      <c r="R213" s="215">
        <f>Q213*H213</f>
        <v>12.482204000000001</v>
      </c>
      <c r="S213" s="215">
        <v>0</v>
      </c>
      <c r="T213" s="21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171</v>
      </c>
      <c r="AT213" s="217" t="s">
        <v>259</v>
      </c>
      <c r="AU213" s="217" t="s">
        <v>86</v>
      </c>
      <c r="AY213" s="18" t="s">
        <v>126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</v>
      </c>
      <c r="BK213" s="218">
        <f>ROUND(I213*H213,0)</f>
        <v>0</v>
      </c>
      <c r="BL213" s="18" t="s">
        <v>132</v>
      </c>
      <c r="BM213" s="217" t="s">
        <v>273</v>
      </c>
    </row>
    <row r="214" spans="1:65" s="14" customFormat="1" ht="11.25">
      <c r="B214" s="231"/>
      <c r="C214" s="232"/>
      <c r="D214" s="221" t="s">
        <v>134</v>
      </c>
      <c r="E214" s="233" t="s">
        <v>1</v>
      </c>
      <c r="F214" s="234" t="s">
        <v>268</v>
      </c>
      <c r="G214" s="232"/>
      <c r="H214" s="233" t="s">
        <v>1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134</v>
      </c>
      <c r="AU214" s="240" t="s">
        <v>86</v>
      </c>
      <c r="AV214" s="14" t="s">
        <v>8</v>
      </c>
      <c r="AW214" s="14" t="s">
        <v>35</v>
      </c>
      <c r="AX214" s="14" t="s">
        <v>78</v>
      </c>
      <c r="AY214" s="240" t="s">
        <v>126</v>
      </c>
    </row>
    <row r="215" spans="1:65" s="13" customFormat="1" ht="11.25">
      <c r="B215" s="219"/>
      <c r="C215" s="220"/>
      <c r="D215" s="221" t="s">
        <v>134</v>
      </c>
      <c r="E215" s="222" t="s">
        <v>1</v>
      </c>
      <c r="F215" s="223" t="s">
        <v>274</v>
      </c>
      <c r="G215" s="220"/>
      <c r="H215" s="224">
        <v>59.874000000000002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134</v>
      </c>
      <c r="AU215" s="230" t="s">
        <v>86</v>
      </c>
      <c r="AV215" s="13" t="s">
        <v>86</v>
      </c>
      <c r="AW215" s="13" t="s">
        <v>35</v>
      </c>
      <c r="AX215" s="13" t="s">
        <v>78</v>
      </c>
      <c r="AY215" s="230" t="s">
        <v>126</v>
      </c>
    </row>
    <row r="216" spans="1:65" s="13" customFormat="1" ht="22.5">
      <c r="B216" s="219"/>
      <c r="C216" s="220"/>
      <c r="D216" s="221" t="s">
        <v>134</v>
      </c>
      <c r="E216" s="222" t="s">
        <v>1</v>
      </c>
      <c r="F216" s="223" t="s">
        <v>275</v>
      </c>
      <c r="G216" s="220"/>
      <c r="H216" s="224">
        <v>-6.28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134</v>
      </c>
      <c r="AU216" s="230" t="s">
        <v>86</v>
      </c>
      <c r="AV216" s="13" t="s">
        <v>86</v>
      </c>
      <c r="AW216" s="13" t="s">
        <v>35</v>
      </c>
      <c r="AX216" s="13" t="s">
        <v>78</v>
      </c>
      <c r="AY216" s="230" t="s">
        <v>126</v>
      </c>
    </row>
    <row r="217" spans="1:65" s="16" customFormat="1" ht="11.25">
      <c r="B217" s="252"/>
      <c r="C217" s="253"/>
      <c r="D217" s="221" t="s">
        <v>134</v>
      </c>
      <c r="E217" s="254" t="s">
        <v>1</v>
      </c>
      <c r="F217" s="255" t="s">
        <v>238</v>
      </c>
      <c r="G217" s="253"/>
      <c r="H217" s="256">
        <v>53.594000000000001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134</v>
      </c>
      <c r="AU217" s="262" t="s">
        <v>86</v>
      </c>
      <c r="AV217" s="16" t="s">
        <v>139</v>
      </c>
      <c r="AW217" s="16" t="s">
        <v>35</v>
      </c>
      <c r="AX217" s="16" t="s">
        <v>78</v>
      </c>
      <c r="AY217" s="262" t="s">
        <v>126</v>
      </c>
    </row>
    <row r="218" spans="1:65" s="13" customFormat="1" ht="11.25">
      <c r="B218" s="219"/>
      <c r="C218" s="220"/>
      <c r="D218" s="221" t="s">
        <v>134</v>
      </c>
      <c r="E218" s="222" t="s">
        <v>1</v>
      </c>
      <c r="F218" s="223" t="s">
        <v>276</v>
      </c>
      <c r="G218" s="220"/>
      <c r="H218" s="224">
        <v>66.81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134</v>
      </c>
      <c r="AU218" s="230" t="s">
        <v>86</v>
      </c>
      <c r="AV218" s="13" t="s">
        <v>86</v>
      </c>
      <c r="AW218" s="13" t="s">
        <v>35</v>
      </c>
      <c r="AX218" s="13" t="s">
        <v>78</v>
      </c>
      <c r="AY218" s="230" t="s">
        <v>126</v>
      </c>
    </row>
    <row r="219" spans="1:65" s="13" customFormat="1" ht="22.5">
      <c r="B219" s="219"/>
      <c r="C219" s="220"/>
      <c r="D219" s="221" t="s">
        <v>134</v>
      </c>
      <c r="E219" s="222" t="s">
        <v>1</v>
      </c>
      <c r="F219" s="223" t="s">
        <v>277</v>
      </c>
      <c r="G219" s="220"/>
      <c r="H219" s="224">
        <v>-11.12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134</v>
      </c>
      <c r="AU219" s="230" t="s">
        <v>86</v>
      </c>
      <c r="AV219" s="13" t="s">
        <v>86</v>
      </c>
      <c r="AW219" s="13" t="s">
        <v>35</v>
      </c>
      <c r="AX219" s="13" t="s">
        <v>78</v>
      </c>
      <c r="AY219" s="230" t="s">
        <v>126</v>
      </c>
    </row>
    <row r="220" spans="1:65" s="13" customFormat="1" ht="11.25">
      <c r="B220" s="219"/>
      <c r="C220" s="220"/>
      <c r="D220" s="221" t="s">
        <v>134</v>
      </c>
      <c r="E220" s="222" t="s">
        <v>1</v>
      </c>
      <c r="F220" s="223" t="s">
        <v>278</v>
      </c>
      <c r="G220" s="220"/>
      <c r="H220" s="224">
        <v>-14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134</v>
      </c>
      <c r="AU220" s="230" t="s">
        <v>86</v>
      </c>
      <c r="AV220" s="13" t="s">
        <v>86</v>
      </c>
      <c r="AW220" s="13" t="s">
        <v>35</v>
      </c>
      <c r="AX220" s="13" t="s">
        <v>78</v>
      </c>
      <c r="AY220" s="230" t="s">
        <v>126</v>
      </c>
    </row>
    <row r="221" spans="1:65" s="15" customFormat="1" ht="11.25">
      <c r="B221" s="241"/>
      <c r="C221" s="242"/>
      <c r="D221" s="221" t="s">
        <v>134</v>
      </c>
      <c r="E221" s="243" t="s">
        <v>1</v>
      </c>
      <c r="F221" s="244" t="s">
        <v>162</v>
      </c>
      <c r="G221" s="242"/>
      <c r="H221" s="245">
        <v>95.283999999999992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134</v>
      </c>
      <c r="AU221" s="251" t="s">
        <v>86</v>
      </c>
      <c r="AV221" s="15" t="s">
        <v>132</v>
      </c>
      <c r="AW221" s="15" t="s">
        <v>35</v>
      </c>
      <c r="AX221" s="15" t="s">
        <v>8</v>
      </c>
      <c r="AY221" s="251" t="s">
        <v>126</v>
      </c>
    </row>
    <row r="222" spans="1:65" s="2" customFormat="1" ht="16.5" customHeight="1">
      <c r="A222" s="35"/>
      <c r="B222" s="36"/>
      <c r="C222" s="263" t="s">
        <v>279</v>
      </c>
      <c r="D222" s="263" t="s">
        <v>259</v>
      </c>
      <c r="E222" s="264" t="s">
        <v>280</v>
      </c>
      <c r="F222" s="265" t="s">
        <v>281</v>
      </c>
      <c r="G222" s="266" t="s">
        <v>131</v>
      </c>
      <c r="H222" s="267">
        <v>14.28</v>
      </c>
      <c r="I222" s="268"/>
      <c r="J222" s="269">
        <f>ROUND(I222*H222,0)</f>
        <v>0</v>
      </c>
      <c r="K222" s="270"/>
      <c r="L222" s="271"/>
      <c r="M222" s="272" t="s">
        <v>1</v>
      </c>
      <c r="N222" s="273" t="s">
        <v>43</v>
      </c>
      <c r="O222" s="72"/>
      <c r="P222" s="215">
        <f>O222*H222</f>
        <v>0</v>
      </c>
      <c r="Q222" s="215">
        <v>0.17599999999999999</v>
      </c>
      <c r="R222" s="215">
        <f>Q222*H222</f>
        <v>2.51328</v>
      </c>
      <c r="S222" s="215">
        <v>0</v>
      </c>
      <c r="T222" s="21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171</v>
      </c>
      <c r="AT222" s="217" t="s">
        <v>259</v>
      </c>
      <c r="AU222" s="217" t="s">
        <v>86</v>
      </c>
      <c r="AY222" s="18" t="s">
        <v>126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</v>
      </c>
      <c r="BK222" s="218">
        <f>ROUND(I222*H222,0)</f>
        <v>0</v>
      </c>
      <c r="BL222" s="18" t="s">
        <v>132</v>
      </c>
      <c r="BM222" s="217" t="s">
        <v>282</v>
      </c>
    </row>
    <row r="223" spans="1:65" s="13" customFormat="1" ht="11.25">
      <c r="B223" s="219"/>
      <c r="C223" s="220"/>
      <c r="D223" s="221" t="s">
        <v>134</v>
      </c>
      <c r="E223" s="222" t="s">
        <v>1</v>
      </c>
      <c r="F223" s="223" t="s">
        <v>283</v>
      </c>
      <c r="G223" s="220"/>
      <c r="H223" s="224">
        <v>14.28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134</v>
      </c>
      <c r="AU223" s="230" t="s">
        <v>86</v>
      </c>
      <c r="AV223" s="13" t="s">
        <v>86</v>
      </c>
      <c r="AW223" s="13" t="s">
        <v>35</v>
      </c>
      <c r="AX223" s="13" t="s">
        <v>8</v>
      </c>
      <c r="AY223" s="230" t="s">
        <v>126</v>
      </c>
    </row>
    <row r="224" spans="1:65" s="2" customFormat="1" ht="24" customHeight="1">
      <c r="A224" s="35"/>
      <c r="B224" s="36"/>
      <c r="C224" s="263" t="s">
        <v>284</v>
      </c>
      <c r="D224" s="263" t="s">
        <v>259</v>
      </c>
      <c r="E224" s="264" t="s">
        <v>285</v>
      </c>
      <c r="F224" s="265" t="s">
        <v>286</v>
      </c>
      <c r="G224" s="266" t="s">
        <v>131</v>
      </c>
      <c r="H224" s="267">
        <v>17.748000000000001</v>
      </c>
      <c r="I224" s="268"/>
      <c r="J224" s="269">
        <f>ROUND(I224*H224,0)</f>
        <v>0</v>
      </c>
      <c r="K224" s="270"/>
      <c r="L224" s="271"/>
      <c r="M224" s="272" t="s">
        <v>1</v>
      </c>
      <c r="N224" s="273" t="s">
        <v>43</v>
      </c>
      <c r="O224" s="72"/>
      <c r="P224" s="215">
        <f>O224*H224</f>
        <v>0</v>
      </c>
      <c r="Q224" s="215">
        <v>0.13100000000000001</v>
      </c>
      <c r="R224" s="215">
        <f>Q224*H224</f>
        <v>2.3249880000000003</v>
      </c>
      <c r="S224" s="215">
        <v>0</v>
      </c>
      <c r="T224" s="21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171</v>
      </c>
      <c r="AT224" s="217" t="s">
        <v>259</v>
      </c>
      <c r="AU224" s="217" t="s">
        <v>86</v>
      </c>
      <c r="AY224" s="18" t="s">
        <v>126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</v>
      </c>
      <c r="BK224" s="218">
        <f>ROUND(I224*H224,0)</f>
        <v>0</v>
      </c>
      <c r="BL224" s="18" t="s">
        <v>132</v>
      </c>
      <c r="BM224" s="217" t="s">
        <v>287</v>
      </c>
    </row>
    <row r="225" spans="1:65" s="14" customFormat="1" ht="11.25">
      <c r="B225" s="231"/>
      <c r="C225" s="232"/>
      <c r="D225" s="221" t="s">
        <v>134</v>
      </c>
      <c r="E225" s="233" t="s">
        <v>1</v>
      </c>
      <c r="F225" s="234" t="s">
        <v>268</v>
      </c>
      <c r="G225" s="232"/>
      <c r="H225" s="233" t="s">
        <v>1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134</v>
      </c>
      <c r="AU225" s="240" t="s">
        <v>86</v>
      </c>
      <c r="AV225" s="14" t="s">
        <v>8</v>
      </c>
      <c r="AW225" s="14" t="s">
        <v>35</v>
      </c>
      <c r="AX225" s="14" t="s">
        <v>78</v>
      </c>
      <c r="AY225" s="240" t="s">
        <v>126</v>
      </c>
    </row>
    <row r="226" spans="1:65" s="14" customFormat="1" ht="11.25">
      <c r="B226" s="231"/>
      <c r="C226" s="232"/>
      <c r="D226" s="221" t="s">
        <v>134</v>
      </c>
      <c r="E226" s="233" t="s">
        <v>1</v>
      </c>
      <c r="F226" s="234" t="s">
        <v>288</v>
      </c>
      <c r="G226" s="232"/>
      <c r="H226" s="233" t="s">
        <v>1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134</v>
      </c>
      <c r="AU226" s="240" t="s">
        <v>86</v>
      </c>
      <c r="AV226" s="14" t="s">
        <v>8</v>
      </c>
      <c r="AW226" s="14" t="s">
        <v>35</v>
      </c>
      <c r="AX226" s="14" t="s">
        <v>78</v>
      </c>
      <c r="AY226" s="240" t="s">
        <v>126</v>
      </c>
    </row>
    <row r="227" spans="1:65" s="13" customFormat="1" ht="22.5">
      <c r="B227" s="219"/>
      <c r="C227" s="220"/>
      <c r="D227" s="221" t="s">
        <v>134</v>
      </c>
      <c r="E227" s="222" t="s">
        <v>1</v>
      </c>
      <c r="F227" s="223" t="s">
        <v>289</v>
      </c>
      <c r="G227" s="220"/>
      <c r="H227" s="224">
        <v>6.4059999999999997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134</v>
      </c>
      <c r="AU227" s="230" t="s">
        <v>86</v>
      </c>
      <c r="AV227" s="13" t="s">
        <v>86</v>
      </c>
      <c r="AW227" s="13" t="s">
        <v>35</v>
      </c>
      <c r="AX227" s="13" t="s">
        <v>78</v>
      </c>
      <c r="AY227" s="230" t="s">
        <v>126</v>
      </c>
    </row>
    <row r="228" spans="1:65" s="16" customFormat="1" ht="11.25">
      <c r="B228" s="252"/>
      <c r="C228" s="253"/>
      <c r="D228" s="221" t="s">
        <v>134</v>
      </c>
      <c r="E228" s="254" t="s">
        <v>1</v>
      </c>
      <c r="F228" s="255" t="s">
        <v>238</v>
      </c>
      <c r="G228" s="253"/>
      <c r="H228" s="256">
        <v>6.4059999999999997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AT228" s="262" t="s">
        <v>134</v>
      </c>
      <c r="AU228" s="262" t="s">
        <v>86</v>
      </c>
      <c r="AV228" s="16" t="s">
        <v>139</v>
      </c>
      <c r="AW228" s="16" t="s">
        <v>35</v>
      </c>
      <c r="AX228" s="16" t="s">
        <v>78</v>
      </c>
      <c r="AY228" s="262" t="s">
        <v>126</v>
      </c>
    </row>
    <row r="229" spans="1:65" s="14" customFormat="1" ht="11.25">
      <c r="B229" s="231"/>
      <c r="C229" s="232"/>
      <c r="D229" s="221" t="s">
        <v>134</v>
      </c>
      <c r="E229" s="233" t="s">
        <v>1</v>
      </c>
      <c r="F229" s="234" t="s">
        <v>290</v>
      </c>
      <c r="G229" s="232"/>
      <c r="H229" s="233" t="s">
        <v>1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134</v>
      </c>
      <c r="AU229" s="240" t="s">
        <v>86</v>
      </c>
      <c r="AV229" s="14" t="s">
        <v>8</v>
      </c>
      <c r="AW229" s="14" t="s">
        <v>35</v>
      </c>
      <c r="AX229" s="14" t="s">
        <v>78</v>
      </c>
      <c r="AY229" s="240" t="s">
        <v>126</v>
      </c>
    </row>
    <row r="230" spans="1:65" s="13" customFormat="1" ht="22.5">
      <c r="B230" s="219"/>
      <c r="C230" s="220"/>
      <c r="D230" s="221" t="s">
        <v>134</v>
      </c>
      <c r="E230" s="222" t="s">
        <v>1</v>
      </c>
      <c r="F230" s="223" t="s">
        <v>291</v>
      </c>
      <c r="G230" s="220"/>
      <c r="H230" s="224">
        <v>11.342000000000001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134</v>
      </c>
      <c r="AU230" s="230" t="s">
        <v>86</v>
      </c>
      <c r="AV230" s="13" t="s">
        <v>86</v>
      </c>
      <c r="AW230" s="13" t="s">
        <v>35</v>
      </c>
      <c r="AX230" s="13" t="s">
        <v>78</v>
      </c>
      <c r="AY230" s="230" t="s">
        <v>126</v>
      </c>
    </row>
    <row r="231" spans="1:65" s="15" customFormat="1" ht="11.25">
      <c r="B231" s="241"/>
      <c r="C231" s="242"/>
      <c r="D231" s="221" t="s">
        <v>134</v>
      </c>
      <c r="E231" s="243" t="s">
        <v>1</v>
      </c>
      <c r="F231" s="244" t="s">
        <v>162</v>
      </c>
      <c r="G231" s="242"/>
      <c r="H231" s="245">
        <v>17.748000000000001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134</v>
      </c>
      <c r="AU231" s="251" t="s">
        <v>86</v>
      </c>
      <c r="AV231" s="15" t="s">
        <v>132</v>
      </c>
      <c r="AW231" s="15" t="s">
        <v>35</v>
      </c>
      <c r="AX231" s="15" t="s">
        <v>8</v>
      </c>
      <c r="AY231" s="251" t="s">
        <v>126</v>
      </c>
    </row>
    <row r="232" spans="1:65" s="2" customFormat="1" ht="24" customHeight="1">
      <c r="A232" s="35"/>
      <c r="B232" s="36"/>
      <c r="C232" s="263" t="s">
        <v>292</v>
      </c>
      <c r="D232" s="263" t="s">
        <v>259</v>
      </c>
      <c r="E232" s="264" t="s">
        <v>293</v>
      </c>
      <c r="F232" s="265" t="s">
        <v>294</v>
      </c>
      <c r="G232" s="266" t="s">
        <v>131</v>
      </c>
      <c r="H232" s="267">
        <v>5.6</v>
      </c>
      <c r="I232" s="268"/>
      <c r="J232" s="269">
        <f>ROUND(I232*H232,0)</f>
        <v>0</v>
      </c>
      <c r="K232" s="270"/>
      <c r="L232" s="271"/>
      <c r="M232" s="272" t="s">
        <v>1</v>
      </c>
      <c r="N232" s="273" t="s">
        <v>43</v>
      </c>
      <c r="O232" s="72"/>
      <c r="P232" s="215">
        <f>O232*H232</f>
        <v>0</v>
      </c>
      <c r="Q232" s="215">
        <v>0.17499999999999999</v>
      </c>
      <c r="R232" s="215">
        <f>Q232*H232</f>
        <v>0.97999999999999987</v>
      </c>
      <c r="S232" s="215">
        <v>0</v>
      </c>
      <c r="T232" s="21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171</v>
      </c>
      <c r="AT232" s="217" t="s">
        <v>259</v>
      </c>
      <c r="AU232" s="217" t="s">
        <v>86</v>
      </c>
      <c r="AY232" s="18" t="s">
        <v>126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</v>
      </c>
      <c r="BK232" s="218">
        <f>ROUND(I232*H232,0)</f>
        <v>0</v>
      </c>
      <c r="BL232" s="18" t="s">
        <v>132</v>
      </c>
      <c r="BM232" s="217" t="s">
        <v>295</v>
      </c>
    </row>
    <row r="233" spans="1:65" s="14" customFormat="1" ht="11.25">
      <c r="B233" s="231"/>
      <c r="C233" s="232"/>
      <c r="D233" s="221" t="s">
        <v>134</v>
      </c>
      <c r="E233" s="233" t="s">
        <v>1</v>
      </c>
      <c r="F233" s="234" t="s">
        <v>268</v>
      </c>
      <c r="G233" s="232"/>
      <c r="H233" s="233" t="s">
        <v>1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134</v>
      </c>
      <c r="AU233" s="240" t="s">
        <v>86</v>
      </c>
      <c r="AV233" s="14" t="s">
        <v>8</v>
      </c>
      <c r="AW233" s="14" t="s">
        <v>35</v>
      </c>
      <c r="AX233" s="14" t="s">
        <v>78</v>
      </c>
      <c r="AY233" s="240" t="s">
        <v>126</v>
      </c>
    </row>
    <row r="234" spans="1:65" s="13" customFormat="1" ht="22.5">
      <c r="B234" s="219"/>
      <c r="C234" s="220"/>
      <c r="D234" s="221" t="s">
        <v>134</v>
      </c>
      <c r="E234" s="222" t="s">
        <v>1</v>
      </c>
      <c r="F234" s="223" t="s">
        <v>296</v>
      </c>
      <c r="G234" s="220"/>
      <c r="H234" s="224">
        <v>5.6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134</v>
      </c>
      <c r="AU234" s="230" t="s">
        <v>86</v>
      </c>
      <c r="AV234" s="13" t="s">
        <v>86</v>
      </c>
      <c r="AW234" s="13" t="s">
        <v>35</v>
      </c>
      <c r="AX234" s="13" t="s">
        <v>8</v>
      </c>
      <c r="AY234" s="230" t="s">
        <v>126</v>
      </c>
    </row>
    <row r="235" spans="1:65" s="12" customFormat="1" ht="22.9" customHeight="1">
      <c r="B235" s="189"/>
      <c r="C235" s="190"/>
      <c r="D235" s="191" t="s">
        <v>77</v>
      </c>
      <c r="E235" s="203" t="s">
        <v>171</v>
      </c>
      <c r="F235" s="203" t="s">
        <v>297</v>
      </c>
      <c r="G235" s="190"/>
      <c r="H235" s="190"/>
      <c r="I235" s="193"/>
      <c r="J235" s="204">
        <f>BK235</f>
        <v>0</v>
      </c>
      <c r="K235" s="190"/>
      <c r="L235" s="195"/>
      <c r="M235" s="196"/>
      <c r="N235" s="197"/>
      <c r="O235" s="197"/>
      <c r="P235" s="198">
        <f>SUM(P236:P249)</f>
        <v>0</v>
      </c>
      <c r="Q235" s="197"/>
      <c r="R235" s="198">
        <f>SUM(R236:R249)</f>
        <v>0.97216999999999998</v>
      </c>
      <c r="S235" s="197"/>
      <c r="T235" s="199">
        <f>SUM(T236:T249)</f>
        <v>0</v>
      </c>
      <c r="AR235" s="200" t="s">
        <v>8</v>
      </c>
      <c r="AT235" s="201" t="s">
        <v>77</v>
      </c>
      <c r="AU235" s="201" t="s">
        <v>8</v>
      </c>
      <c r="AY235" s="200" t="s">
        <v>126</v>
      </c>
      <c r="BK235" s="202">
        <f>SUM(BK236:BK249)</f>
        <v>0</v>
      </c>
    </row>
    <row r="236" spans="1:65" s="2" customFormat="1" ht="24" customHeight="1">
      <c r="A236" s="35"/>
      <c r="B236" s="36"/>
      <c r="C236" s="205" t="s">
        <v>298</v>
      </c>
      <c r="D236" s="205" t="s">
        <v>128</v>
      </c>
      <c r="E236" s="206" t="s">
        <v>299</v>
      </c>
      <c r="F236" s="207" t="s">
        <v>300</v>
      </c>
      <c r="G236" s="208" t="s">
        <v>181</v>
      </c>
      <c r="H236" s="209">
        <v>3</v>
      </c>
      <c r="I236" s="210"/>
      <c r="J236" s="211">
        <f>ROUND(I236*H236,0)</f>
        <v>0</v>
      </c>
      <c r="K236" s="212"/>
      <c r="L236" s="40"/>
      <c r="M236" s="213" t="s">
        <v>1</v>
      </c>
      <c r="N236" s="214" t="s">
        <v>43</v>
      </c>
      <c r="O236" s="72"/>
      <c r="P236" s="215">
        <f>O236*H236</f>
        <v>0</v>
      </c>
      <c r="Q236" s="215">
        <v>1.0000000000000001E-5</v>
      </c>
      <c r="R236" s="215">
        <f>Q236*H236</f>
        <v>3.0000000000000004E-5</v>
      </c>
      <c r="S236" s="215">
        <v>0</v>
      </c>
      <c r="T236" s="21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132</v>
      </c>
      <c r="AT236" s="217" t="s">
        <v>128</v>
      </c>
      <c r="AU236" s="217" t="s">
        <v>86</v>
      </c>
      <c r="AY236" s="18" t="s">
        <v>126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</v>
      </c>
      <c r="BK236" s="218">
        <f>ROUND(I236*H236,0)</f>
        <v>0</v>
      </c>
      <c r="BL236" s="18" t="s">
        <v>132</v>
      </c>
      <c r="BM236" s="217" t="s">
        <v>301</v>
      </c>
    </row>
    <row r="237" spans="1:65" s="13" customFormat="1" ht="11.25">
      <c r="B237" s="219"/>
      <c r="C237" s="220"/>
      <c r="D237" s="221" t="s">
        <v>134</v>
      </c>
      <c r="E237" s="222" t="s">
        <v>1</v>
      </c>
      <c r="F237" s="223" t="s">
        <v>302</v>
      </c>
      <c r="G237" s="220"/>
      <c r="H237" s="224">
        <v>3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134</v>
      </c>
      <c r="AU237" s="230" t="s">
        <v>86</v>
      </c>
      <c r="AV237" s="13" t="s">
        <v>86</v>
      </c>
      <c r="AW237" s="13" t="s">
        <v>35</v>
      </c>
      <c r="AX237" s="13" t="s">
        <v>8</v>
      </c>
      <c r="AY237" s="230" t="s">
        <v>126</v>
      </c>
    </row>
    <row r="238" spans="1:65" s="2" customFormat="1" ht="60" customHeight="1">
      <c r="A238" s="35"/>
      <c r="B238" s="36"/>
      <c r="C238" s="263" t="s">
        <v>303</v>
      </c>
      <c r="D238" s="263" t="s">
        <v>259</v>
      </c>
      <c r="E238" s="264" t="s">
        <v>304</v>
      </c>
      <c r="F238" s="265" t="s">
        <v>305</v>
      </c>
      <c r="G238" s="266" t="s">
        <v>306</v>
      </c>
      <c r="H238" s="267">
        <v>1</v>
      </c>
      <c r="I238" s="268"/>
      <c r="J238" s="269">
        <f>ROUND(I238*H238,0)</f>
        <v>0</v>
      </c>
      <c r="K238" s="270"/>
      <c r="L238" s="271"/>
      <c r="M238" s="272" t="s">
        <v>1</v>
      </c>
      <c r="N238" s="273" t="s">
        <v>43</v>
      </c>
      <c r="O238" s="72"/>
      <c r="P238" s="215">
        <f>O238*H238</f>
        <v>0</v>
      </c>
      <c r="Q238" s="215">
        <v>1.5299999999999999E-2</v>
      </c>
      <c r="R238" s="215">
        <f>Q238*H238</f>
        <v>1.5299999999999999E-2</v>
      </c>
      <c r="S238" s="215">
        <v>0</v>
      </c>
      <c r="T238" s="21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171</v>
      </c>
      <c r="AT238" s="217" t="s">
        <v>259</v>
      </c>
      <c r="AU238" s="217" t="s">
        <v>86</v>
      </c>
      <c r="AY238" s="18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</v>
      </c>
      <c r="BK238" s="218">
        <f>ROUND(I238*H238,0)</f>
        <v>0</v>
      </c>
      <c r="BL238" s="18" t="s">
        <v>132</v>
      </c>
      <c r="BM238" s="217" t="s">
        <v>307</v>
      </c>
    </row>
    <row r="239" spans="1:65" s="13" customFormat="1" ht="11.25">
      <c r="B239" s="219"/>
      <c r="C239" s="220"/>
      <c r="D239" s="221" t="s">
        <v>134</v>
      </c>
      <c r="E239" s="222" t="s">
        <v>1</v>
      </c>
      <c r="F239" s="223" t="s">
        <v>308</v>
      </c>
      <c r="G239" s="220"/>
      <c r="H239" s="224">
        <v>1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134</v>
      </c>
      <c r="AU239" s="230" t="s">
        <v>86</v>
      </c>
      <c r="AV239" s="13" t="s">
        <v>86</v>
      </c>
      <c r="AW239" s="13" t="s">
        <v>35</v>
      </c>
      <c r="AX239" s="13" t="s">
        <v>8</v>
      </c>
      <c r="AY239" s="230" t="s">
        <v>126</v>
      </c>
    </row>
    <row r="240" spans="1:65" s="2" customFormat="1" ht="24" customHeight="1">
      <c r="A240" s="35"/>
      <c r="B240" s="36"/>
      <c r="C240" s="205" t="s">
        <v>309</v>
      </c>
      <c r="D240" s="205" t="s">
        <v>128</v>
      </c>
      <c r="E240" s="206" t="s">
        <v>310</v>
      </c>
      <c r="F240" s="207" t="s">
        <v>311</v>
      </c>
      <c r="G240" s="208" t="s">
        <v>306</v>
      </c>
      <c r="H240" s="209">
        <v>1</v>
      </c>
      <c r="I240" s="210"/>
      <c r="J240" s="211">
        <f>ROUND(I240*H240,0)</f>
        <v>0</v>
      </c>
      <c r="K240" s="212"/>
      <c r="L240" s="40"/>
      <c r="M240" s="213" t="s">
        <v>1</v>
      </c>
      <c r="N240" s="214" t="s">
        <v>43</v>
      </c>
      <c r="O240" s="72"/>
      <c r="P240" s="215">
        <f>O240*H240</f>
        <v>0</v>
      </c>
      <c r="Q240" s="215">
        <v>0.34089999999999998</v>
      </c>
      <c r="R240" s="215">
        <f>Q240*H240</f>
        <v>0.34089999999999998</v>
      </c>
      <c r="S240" s="215">
        <v>0</v>
      </c>
      <c r="T240" s="21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132</v>
      </c>
      <c r="AT240" s="217" t="s">
        <v>128</v>
      </c>
      <c r="AU240" s="217" t="s">
        <v>86</v>
      </c>
      <c r="AY240" s="18" t="s">
        <v>126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</v>
      </c>
      <c r="BK240" s="218">
        <f>ROUND(I240*H240,0)</f>
        <v>0</v>
      </c>
      <c r="BL240" s="18" t="s">
        <v>132</v>
      </c>
      <c r="BM240" s="217" t="s">
        <v>312</v>
      </c>
    </row>
    <row r="241" spans="1:65" s="13" customFormat="1" ht="22.5">
      <c r="B241" s="219"/>
      <c r="C241" s="220"/>
      <c r="D241" s="221" t="s">
        <v>134</v>
      </c>
      <c r="E241" s="222" t="s">
        <v>1</v>
      </c>
      <c r="F241" s="223" t="s">
        <v>313</v>
      </c>
      <c r="G241" s="220"/>
      <c r="H241" s="224">
        <v>1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134</v>
      </c>
      <c r="AU241" s="230" t="s">
        <v>86</v>
      </c>
      <c r="AV241" s="13" t="s">
        <v>86</v>
      </c>
      <c r="AW241" s="13" t="s">
        <v>35</v>
      </c>
      <c r="AX241" s="13" t="s">
        <v>8</v>
      </c>
      <c r="AY241" s="230" t="s">
        <v>126</v>
      </c>
    </row>
    <row r="242" spans="1:65" s="2" customFormat="1" ht="24" customHeight="1">
      <c r="A242" s="35"/>
      <c r="B242" s="36"/>
      <c r="C242" s="263" t="s">
        <v>314</v>
      </c>
      <c r="D242" s="263" t="s">
        <v>259</v>
      </c>
      <c r="E242" s="264" t="s">
        <v>315</v>
      </c>
      <c r="F242" s="265" t="s">
        <v>316</v>
      </c>
      <c r="G242" s="266" t="s">
        <v>306</v>
      </c>
      <c r="H242" s="267">
        <v>1</v>
      </c>
      <c r="I242" s="268"/>
      <c r="J242" s="269">
        <f t="shared" ref="J242:J247" si="0">ROUND(I242*H242,0)</f>
        <v>0</v>
      </c>
      <c r="K242" s="270"/>
      <c r="L242" s="271"/>
      <c r="M242" s="272" t="s">
        <v>1</v>
      </c>
      <c r="N242" s="273" t="s">
        <v>43</v>
      </c>
      <c r="O242" s="72"/>
      <c r="P242" s="215">
        <f t="shared" ref="P242:P247" si="1">O242*H242</f>
        <v>0</v>
      </c>
      <c r="Q242" s="215">
        <v>7.1999999999999995E-2</v>
      </c>
      <c r="R242" s="215">
        <f t="shared" ref="R242:R247" si="2">Q242*H242</f>
        <v>7.1999999999999995E-2</v>
      </c>
      <c r="S242" s="215">
        <v>0</v>
      </c>
      <c r="T242" s="216">
        <f t="shared" ref="T242:T247" si="3"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171</v>
      </c>
      <c r="AT242" s="217" t="s">
        <v>259</v>
      </c>
      <c r="AU242" s="217" t="s">
        <v>86</v>
      </c>
      <c r="AY242" s="18" t="s">
        <v>126</v>
      </c>
      <c r="BE242" s="218">
        <f t="shared" ref="BE242:BE247" si="4">IF(N242="základní",J242,0)</f>
        <v>0</v>
      </c>
      <c r="BF242" s="218">
        <f t="shared" ref="BF242:BF247" si="5">IF(N242="snížená",J242,0)</f>
        <v>0</v>
      </c>
      <c r="BG242" s="218">
        <f t="shared" ref="BG242:BG247" si="6">IF(N242="zákl. přenesená",J242,0)</f>
        <v>0</v>
      </c>
      <c r="BH242" s="218">
        <f t="shared" ref="BH242:BH247" si="7">IF(N242="sníž. přenesená",J242,0)</f>
        <v>0</v>
      </c>
      <c r="BI242" s="218">
        <f t="shared" ref="BI242:BI247" si="8">IF(N242="nulová",J242,0)</f>
        <v>0</v>
      </c>
      <c r="BJ242" s="18" t="s">
        <v>8</v>
      </c>
      <c r="BK242" s="218">
        <f t="shared" ref="BK242:BK247" si="9">ROUND(I242*H242,0)</f>
        <v>0</v>
      </c>
      <c r="BL242" s="18" t="s">
        <v>132</v>
      </c>
      <c r="BM242" s="217" t="s">
        <v>317</v>
      </c>
    </row>
    <row r="243" spans="1:65" s="2" customFormat="1" ht="16.5" customHeight="1">
      <c r="A243" s="35"/>
      <c r="B243" s="36"/>
      <c r="C243" s="263" t="s">
        <v>318</v>
      </c>
      <c r="D243" s="263" t="s">
        <v>259</v>
      </c>
      <c r="E243" s="264" t="s">
        <v>319</v>
      </c>
      <c r="F243" s="265" t="s">
        <v>320</v>
      </c>
      <c r="G243" s="266" t="s">
        <v>306</v>
      </c>
      <c r="H243" s="267">
        <v>1</v>
      </c>
      <c r="I243" s="268"/>
      <c r="J243" s="269">
        <f t="shared" si="0"/>
        <v>0</v>
      </c>
      <c r="K243" s="270"/>
      <c r="L243" s="271"/>
      <c r="M243" s="272" t="s">
        <v>1</v>
      </c>
      <c r="N243" s="273" t="s">
        <v>43</v>
      </c>
      <c r="O243" s="72"/>
      <c r="P243" s="215">
        <f t="shared" si="1"/>
        <v>0</v>
      </c>
      <c r="Q243" s="215">
        <v>0.111</v>
      </c>
      <c r="R243" s="215">
        <f t="shared" si="2"/>
        <v>0.111</v>
      </c>
      <c r="S243" s="215">
        <v>0</v>
      </c>
      <c r="T243" s="216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171</v>
      </c>
      <c r="AT243" s="217" t="s">
        <v>259</v>
      </c>
      <c r="AU243" s="217" t="s">
        <v>86</v>
      </c>
      <c r="AY243" s="18" t="s">
        <v>126</v>
      </c>
      <c r="BE243" s="218">
        <f t="shared" si="4"/>
        <v>0</v>
      </c>
      <c r="BF243" s="218">
        <f t="shared" si="5"/>
        <v>0</v>
      </c>
      <c r="BG243" s="218">
        <f t="shared" si="6"/>
        <v>0</v>
      </c>
      <c r="BH243" s="218">
        <f t="shared" si="7"/>
        <v>0</v>
      </c>
      <c r="BI243" s="218">
        <f t="shared" si="8"/>
        <v>0</v>
      </c>
      <c r="BJ243" s="18" t="s">
        <v>8</v>
      </c>
      <c r="BK243" s="218">
        <f t="shared" si="9"/>
        <v>0</v>
      </c>
      <c r="BL243" s="18" t="s">
        <v>132</v>
      </c>
      <c r="BM243" s="217" t="s">
        <v>321</v>
      </c>
    </row>
    <row r="244" spans="1:65" s="2" customFormat="1" ht="16.5" customHeight="1">
      <c r="A244" s="35"/>
      <c r="B244" s="36"/>
      <c r="C244" s="263" t="s">
        <v>322</v>
      </c>
      <c r="D244" s="263" t="s">
        <v>259</v>
      </c>
      <c r="E244" s="264" t="s">
        <v>323</v>
      </c>
      <c r="F244" s="265" t="s">
        <v>324</v>
      </c>
      <c r="G244" s="266" t="s">
        <v>306</v>
      </c>
      <c r="H244" s="267">
        <v>1</v>
      </c>
      <c r="I244" s="268"/>
      <c r="J244" s="269">
        <f t="shared" si="0"/>
        <v>0</v>
      </c>
      <c r="K244" s="270"/>
      <c r="L244" s="271"/>
      <c r="M244" s="272" t="s">
        <v>1</v>
      </c>
      <c r="N244" s="273" t="s">
        <v>43</v>
      </c>
      <c r="O244" s="72"/>
      <c r="P244" s="215">
        <f t="shared" si="1"/>
        <v>0</v>
      </c>
      <c r="Q244" s="215">
        <v>5.8000000000000003E-2</v>
      </c>
      <c r="R244" s="215">
        <f t="shared" si="2"/>
        <v>5.8000000000000003E-2</v>
      </c>
      <c r="S244" s="215">
        <v>0</v>
      </c>
      <c r="T244" s="216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171</v>
      </c>
      <c r="AT244" s="217" t="s">
        <v>259</v>
      </c>
      <c r="AU244" s="217" t="s">
        <v>86</v>
      </c>
      <c r="AY244" s="18" t="s">
        <v>126</v>
      </c>
      <c r="BE244" s="218">
        <f t="shared" si="4"/>
        <v>0</v>
      </c>
      <c r="BF244" s="218">
        <f t="shared" si="5"/>
        <v>0</v>
      </c>
      <c r="BG244" s="218">
        <f t="shared" si="6"/>
        <v>0</v>
      </c>
      <c r="BH244" s="218">
        <f t="shared" si="7"/>
        <v>0</v>
      </c>
      <c r="BI244" s="218">
        <f t="shared" si="8"/>
        <v>0</v>
      </c>
      <c r="BJ244" s="18" t="s">
        <v>8</v>
      </c>
      <c r="BK244" s="218">
        <f t="shared" si="9"/>
        <v>0</v>
      </c>
      <c r="BL244" s="18" t="s">
        <v>132</v>
      </c>
      <c r="BM244" s="217" t="s">
        <v>325</v>
      </c>
    </row>
    <row r="245" spans="1:65" s="2" customFormat="1" ht="24" customHeight="1">
      <c r="A245" s="35"/>
      <c r="B245" s="36"/>
      <c r="C245" s="263" t="s">
        <v>326</v>
      </c>
      <c r="D245" s="263" t="s">
        <v>259</v>
      </c>
      <c r="E245" s="264" t="s">
        <v>327</v>
      </c>
      <c r="F245" s="265" t="s">
        <v>328</v>
      </c>
      <c r="G245" s="266" t="s">
        <v>306</v>
      </c>
      <c r="H245" s="267">
        <v>1</v>
      </c>
      <c r="I245" s="268"/>
      <c r="J245" s="269">
        <f t="shared" si="0"/>
        <v>0</v>
      </c>
      <c r="K245" s="270"/>
      <c r="L245" s="271"/>
      <c r="M245" s="272" t="s">
        <v>1</v>
      </c>
      <c r="N245" s="273" t="s">
        <v>43</v>
      </c>
      <c r="O245" s="72"/>
      <c r="P245" s="215">
        <f t="shared" si="1"/>
        <v>0</v>
      </c>
      <c r="Q245" s="215">
        <v>2.7E-2</v>
      </c>
      <c r="R245" s="215">
        <f t="shared" si="2"/>
        <v>2.7E-2</v>
      </c>
      <c r="S245" s="215">
        <v>0</v>
      </c>
      <c r="T245" s="216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171</v>
      </c>
      <c r="AT245" s="217" t="s">
        <v>259</v>
      </c>
      <c r="AU245" s="217" t="s">
        <v>86</v>
      </c>
      <c r="AY245" s="18" t="s">
        <v>126</v>
      </c>
      <c r="BE245" s="218">
        <f t="shared" si="4"/>
        <v>0</v>
      </c>
      <c r="BF245" s="218">
        <f t="shared" si="5"/>
        <v>0</v>
      </c>
      <c r="BG245" s="218">
        <f t="shared" si="6"/>
        <v>0</v>
      </c>
      <c r="BH245" s="218">
        <f t="shared" si="7"/>
        <v>0</v>
      </c>
      <c r="BI245" s="218">
        <f t="shared" si="8"/>
        <v>0</v>
      </c>
      <c r="BJ245" s="18" t="s">
        <v>8</v>
      </c>
      <c r="BK245" s="218">
        <f t="shared" si="9"/>
        <v>0</v>
      </c>
      <c r="BL245" s="18" t="s">
        <v>132</v>
      </c>
      <c r="BM245" s="217" t="s">
        <v>329</v>
      </c>
    </row>
    <row r="246" spans="1:65" s="2" customFormat="1" ht="24" customHeight="1">
      <c r="A246" s="35"/>
      <c r="B246" s="36"/>
      <c r="C246" s="263" t="s">
        <v>330</v>
      </c>
      <c r="D246" s="263" t="s">
        <v>259</v>
      </c>
      <c r="E246" s="264" t="s">
        <v>331</v>
      </c>
      <c r="F246" s="265" t="s">
        <v>332</v>
      </c>
      <c r="G246" s="266" t="s">
        <v>306</v>
      </c>
      <c r="H246" s="267">
        <v>1</v>
      </c>
      <c r="I246" s="268"/>
      <c r="J246" s="269">
        <f t="shared" si="0"/>
        <v>0</v>
      </c>
      <c r="K246" s="270"/>
      <c r="L246" s="271"/>
      <c r="M246" s="272" t="s">
        <v>1</v>
      </c>
      <c r="N246" s="273" t="s">
        <v>43</v>
      </c>
      <c r="O246" s="72"/>
      <c r="P246" s="215">
        <f t="shared" si="1"/>
        <v>0</v>
      </c>
      <c r="Q246" s="215">
        <v>0.08</v>
      </c>
      <c r="R246" s="215">
        <f t="shared" si="2"/>
        <v>0.08</v>
      </c>
      <c r="S246" s="215">
        <v>0</v>
      </c>
      <c r="T246" s="216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171</v>
      </c>
      <c r="AT246" s="217" t="s">
        <v>259</v>
      </c>
      <c r="AU246" s="217" t="s">
        <v>86</v>
      </c>
      <c r="AY246" s="18" t="s">
        <v>126</v>
      </c>
      <c r="BE246" s="218">
        <f t="shared" si="4"/>
        <v>0</v>
      </c>
      <c r="BF246" s="218">
        <f t="shared" si="5"/>
        <v>0</v>
      </c>
      <c r="BG246" s="218">
        <f t="shared" si="6"/>
        <v>0</v>
      </c>
      <c r="BH246" s="218">
        <f t="shared" si="7"/>
        <v>0</v>
      </c>
      <c r="BI246" s="218">
        <f t="shared" si="8"/>
        <v>0</v>
      </c>
      <c r="BJ246" s="18" t="s">
        <v>8</v>
      </c>
      <c r="BK246" s="218">
        <f t="shared" si="9"/>
        <v>0</v>
      </c>
      <c r="BL246" s="18" t="s">
        <v>132</v>
      </c>
      <c r="BM246" s="217" t="s">
        <v>333</v>
      </c>
    </row>
    <row r="247" spans="1:65" s="2" customFormat="1" ht="24" customHeight="1">
      <c r="A247" s="35"/>
      <c r="B247" s="36"/>
      <c r="C247" s="205" t="s">
        <v>334</v>
      </c>
      <c r="D247" s="205" t="s">
        <v>128</v>
      </c>
      <c r="E247" s="206" t="s">
        <v>335</v>
      </c>
      <c r="F247" s="207" t="s">
        <v>336</v>
      </c>
      <c r="G247" s="208" t="s">
        <v>306</v>
      </c>
      <c r="H247" s="209">
        <v>1</v>
      </c>
      <c r="I247" s="210"/>
      <c r="J247" s="211">
        <f t="shared" si="0"/>
        <v>0</v>
      </c>
      <c r="K247" s="212"/>
      <c r="L247" s="40"/>
      <c r="M247" s="213" t="s">
        <v>1</v>
      </c>
      <c r="N247" s="214" t="s">
        <v>43</v>
      </c>
      <c r="O247" s="72"/>
      <c r="P247" s="215">
        <f t="shared" si="1"/>
        <v>0</v>
      </c>
      <c r="Q247" s="215">
        <v>0.21734000000000001</v>
      </c>
      <c r="R247" s="215">
        <f t="shared" si="2"/>
        <v>0.21734000000000001</v>
      </c>
      <c r="S247" s="215">
        <v>0</v>
      </c>
      <c r="T247" s="216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132</v>
      </c>
      <c r="AT247" s="217" t="s">
        <v>128</v>
      </c>
      <c r="AU247" s="217" t="s">
        <v>86</v>
      </c>
      <c r="AY247" s="18" t="s">
        <v>126</v>
      </c>
      <c r="BE247" s="218">
        <f t="shared" si="4"/>
        <v>0</v>
      </c>
      <c r="BF247" s="218">
        <f t="shared" si="5"/>
        <v>0</v>
      </c>
      <c r="BG247" s="218">
        <f t="shared" si="6"/>
        <v>0</v>
      </c>
      <c r="BH247" s="218">
        <f t="shared" si="7"/>
        <v>0</v>
      </c>
      <c r="BI247" s="218">
        <f t="shared" si="8"/>
        <v>0</v>
      </c>
      <c r="BJ247" s="18" t="s">
        <v>8</v>
      </c>
      <c r="BK247" s="218">
        <f t="shared" si="9"/>
        <v>0</v>
      </c>
      <c r="BL247" s="18" t="s">
        <v>132</v>
      </c>
      <c r="BM247" s="217" t="s">
        <v>337</v>
      </c>
    </row>
    <row r="248" spans="1:65" s="13" customFormat="1" ht="22.5">
      <c r="B248" s="219"/>
      <c r="C248" s="220"/>
      <c r="D248" s="221" t="s">
        <v>134</v>
      </c>
      <c r="E248" s="222" t="s">
        <v>1</v>
      </c>
      <c r="F248" s="223" t="s">
        <v>313</v>
      </c>
      <c r="G248" s="220"/>
      <c r="H248" s="224">
        <v>1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134</v>
      </c>
      <c r="AU248" s="230" t="s">
        <v>86</v>
      </c>
      <c r="AV248" s="13" t="s">
        <v>86</v>
      </c>
      <c r="AW248" s="13" t="s">
        <v>35</v>
      </c>
      <c r="AX248" s="13" t="s">
        <v>8</v>
      </c>
      <c r="AY248" s="230" t="s">
        <v>126</v>
      </c>
    </row>
    <row r="249" spans="1:65" s="2" customFormat="1" ht="16.5" customHeight="1">
      <c r="A249" s="35"/>
      <c r="B249" s="36"/>
      <c r="C249" s="263" t="s">
        <v>338</v>
      </c>
      <c r="D249" s="263" t="s">
        <v>259</v>
      </c>
      <c r="E249" s="264" t="s">
        <v>339</v>
      </c>
      <c r="F249" s="265" t="s">
        <v>340</v>
      </c>
      <c r="G249" s="266" t="s">
        <v>306</v>
      </c>
      <c r="H249" s="267">
        <v>1</v>
      </c>
      <c r="I249" s="268"/>
      <c r="J249" s="269">
        <f>ROUND(I249*H249,0)</f>
        <v>0</v>
      </c>
      <c r="K249" s="270"/>
      <c r="L249" s="271"/>
      <c r="M249" s="272" t="s">
        <v>1</v>
      </c>
      <c r="N249" s="273" t="s">
        <v>43</v>
      </c>
      <c r="O249" s="72"/>
      <c r="P249" s="215">
        <f>O249*H249</f>
        <v>0</v>
      </c>
      <c r="Q249" s="215">
        <v>5.0599999999999999E-2</v>
      </c>
      <c r="R249" s="215">
        <f>Q249*H249</f>
        <v>5.0599999999999999E-2</v>
      </c>
      <c r="S249" s="215">
        <v>0</v>
      </c>
      <c r="T249" s="21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171</v>
      </c>
      <c r="AT249" s="217" t="s">
        <v>259</v>
      </c>
      <c r="AU249" s="217" t="s">
        <v>86</v>
      </c>
      <c r="AY249" s="18" t="s">
        <v>126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</v>
      </c>
      <c r="BK249" s="218">
        <f>ROUND(I249*H249,0)</f>
        <v>0</v>
      </c>
      <c r="BL249" s="18" t="s">
        <v>132</v>
      </c>
      <c r="BM249" s="217" t="s">
        <v>341</v>
      </c>
    </row>
    <row r="250" spans="1:65" s="12" customFormat="1" ht="22.9" customHeight="1">
      <c r="B250" s="189"/>
      <c r="C250" s="190"/>
      <c r="D250" s="191" t="s">
        <v>77</v>
      </c>
      <c r="E250" s="203" t="s">
        <v>178</v>
      </c>
      <c r="F250" s="203" t="s">
        <v>342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SUM(P251:P315)</f>
        <v>0</v>
      </c>
      <c r="Q250" s="197"/>
      <c r="R250" s="198">
        <f>SUM(R251:R315)</f>
        <v>53.531665000000004</v>
      </c>
      <c r="S250" s="197"/>
      <c r="T250" s="199">
        <f>SUM(T251:T315)</f>
        <v>0.17200000000000001</v>
      </c>
      <c r="AR250" s="200" t="s">
        <v>8</v>
      </c>
      <c r="AT250" s="201" t="s">
        <v>77</v>
      </c>
      <c r="AU250" s="201" t="s">
        <v>8</v>
      </c>
      <c r="AY250" s="200" t="s">
        <v>126</v>
      </c>
      <c r="BK250" s="202">
        <f>SUM(BK251:BK315)</f>
        <v>0</v>
      </c>
    </row>
    <row r="251" spans="1:65" s="2" customFormat="1" ht="24" customHeight="1">
      <c r="A251" s="35"/>
      <c r="B251" s="36"/>
      <c r="C251" s="205" t="s">
        <v>343</v>
      </c>
      <c r="D251" s="205" t="s">
        <v>128</v>
      </c>
      <c r="E251" s="206" t="s">
        <v>344</v>
      </c>
      <c r="F251" s="207" t="s">
        <v>345</v>
      </c>
      <c r="G251" s="208" t="s">
        <v>306</v>
      </c>
      <c r="H251" s="209">
        <v>2</v>
      </c>
      <c r="I251" s="210"/>
      <c r="J251" s="211">
        <f>ROUND(I251*H251,0)</f>
        <v>0</v>
      </c>
      <c r="K251" s="212"/>
      <c r="L251" s="40"/>
      <c r="M251" s="213" t="s">
        <v>1</v>
      </c>
      <c r="N251" s="214" t="s">
        <v>43</v>
      </c>
      <c r="O251" s="72"/>
      <c r="P251" s="215">
        <f>O251*H251</f>
        <v>0</v>
      </c>
      <c r="Q251" s="215">
        <v>6.9999999999999999E-4</v>
      </c>
      <c r="R251" s="215">
        <f>Q251*H251</f>
        <v>1.4E-3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132</v>
      </c>
      <c r="AT251" s="217" t="s">
        <v>128</v>
      </c>
      <c r="AU251" s="217" t="s">
        <v>86</v>
      </c>
      <c r="AY251" s="18" t="s">
        <v>126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</v>
      </c>
      <c r="BK251" s="218">
        <f>ROUND(I251*H251,0)</f>
        <v>0</v>
      </c>
      <c r="BL251" s="18" t="s">
        <v>132</v>
      </c>
      <c r="BM251" s="217" t="s">
        <v>346</v>
      </c>
    </row>
    <row r="252" spans="1:65" s="13" customFormat="1" ht="11.25">
      <c r="B252" s="219"/>
      <c r="C252" s="220"/>
      <c r="D252" s="221" t="s">
        <v>134</v>
      </c>
      <c r="E252" s="222" t="s">
        <v>1</v>
      </c>
      <c r="F252" s="223" t="s">
        <v>347</v>
      </c>
      <c r="G252" s="220"/>
      <c r="H252" s="224">
        <v>2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134</v>
      </c>
      <c r="AU252" s="230" t="s">
        <v>86</v>
      </c>
      <c r="AV252" s="13" t="s">
        <v>86</v>
      </c>
      <c r="AW252" s="13" t="s">
        <v>35</v>
      </c>
      <c r="AX252" s="13" t="s">
        <v>8</v>
      </c>
      <c r="AY252" s="230" t="s">
        <v>126</v>
      </c>
    </row>
    <row r="253" spans="1:65" s="2" customFormat="1" ht="24" customHeight="1">
      <c r="A253" s="35"/>
      <c r="B253" s="36"/>
      <c r="C253" s="263" t="s">
        <v>348</v>
      </c>
      <c r="D253" s="263" t="s">
        <v>259</v>
      </c>
      <c r="E253" s="264" t="s">
        <v>349</v>
      </c>
      <c r="F253" s="265" t="s">
        <v>350</v>
      </c>
      <c r="G253" s="266" t="s">
        <v>306</v>
      </c>
      <c r="H253" s="267">
        <v>2</v>
      </c>
      <c r="I253" s="268"/>
      <c r="J253" s="269">
        <f>ROUND(I253*H253,0)</f>
        <v>0</v>
      </c>
      <c r="K253" s="270"/>
      <c r="L253" s="271"/>
      <c r="M253" s="272" t="s">
        <v>1</v>
      </c>
      <c r="N253" s="273" t="s">
        <v>43</v>
      </c>
      <c r="O253" s="72"/>
      <c r="P253" s="215">
        <f>O253*H253</f>
        <v>0</v>
      </c>
      <c r="Q253" s="215">
        <v>2.5999999999999999E-3</v>
      </c>
      <c r="R253" s="215">
        <f>Q253*H253</f>
        <v>5.1999999999999998E-3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171</v>
      </c>
      <c r="AT253" s="217" t="s">
        <v>259</v>
      </c>
      <c r="AU253" s="217" t="s">
        <v>86</v>
      </c>
      <c r="AY253" s="18" t="s">
        <v>126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8</v>
      </c>
      <c r="BK253" s="218">
        <f>ROUND(I253*H253,0)</f>
        <v>0</v>
      </c>
      <c r="BL253" s="18" t="s">
        <v>132</v>
      </c>
      <c r="BM253" s="217" t="s">
        <v>351</v>
      </c>
    </row>
    <row r="254" spans="1:65" s="13" customFormat="1" ht="11.25">
      <c r="B254" s="219"/>
      <c r="C254" s="220"/>
      <c r="D254" s="221" t="s">
        <v>134</v>
      </c>
      <c r="E254" s="222" t="s">
        <v>1</v>
      </c>
      <c r="F254" s="223" t="s">
        <v>347</v>
      </c>
      <c r="G254" s="220"/>
      <c r="H254" s="224">
        <v>2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134</v>
      </c>
      <c r="AU254" s="230" t="s">
        <v>86</v>
      </c>
      <c r="AV254" s="13" t="s">
        <v>86</v>
      </c>
      <c r="AW254" s="13" t="s">
        <v>35</v>
      </c>
      <c r="AX254" s="13" t="s">
        <v>8</v>
      </c>
      <c r="AY254" s="230" t="s">
        <v>126</v>
      </c>
    </row>
    <row r="255" spans="1:65" s="2" customFormat="1" ht="24" customHeight="1">
      <c r="A255" s="35"/>
      <c r="B255" s="36"/>
      <c r="C255" s="205" t="s">
        <v>352</v>
      </c>
      <c r="D255" s="205" t="s">
        <v>128</v>
      </c>
      <c r="E255" s="206" t="s">
        <v>353</v>
      </c>
      <c r="F255" s="207" t="s">
        <v>354</v>
      </c>
      <c r="G255" s="208" t="s">
        <v>306</v>
      </c>
      <c r="H255" s="209">
        <v>2</v>
      </c>
      <c r="I255" s="210"/>
      <c r="J255" s="211">
        <f>ROUND(I255*H255,0)</f>
        <v>0</v>
      </c>
      <c r="K255" s="212"/>
      <c r="L255" s="40"/>
      <c r="M255" s="213" t="s">
        <v>1</v>
      </c>
      <c r="N255" s="214" t="s">
        <v>43</v>
      </c>
      <c r="O255" s="72"/>
      <c r="P255" s="215">
        <f>O255*H255</f>
        <v>0</v>
      </c>
      <c r="Q255" s="215">
        <v>0.11241</v>
      </c>
      <c r="R255" s="215">
        <f>Q255*H255</f>
        <v>0.22481999999999999</v>
      </c>
      <c r="S255" s="215">
        <v>0</v>
      </c>
      <c r="T255" s="21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132</v>
      </c>
      <c r="AT255" s="217" t="s">
        <v>128</v>
      </c>
      <c r="AU255" s="217" t="s">
        <v>86</v>
      </c>
      <c r="AY255" s="18" t="s">
        <v>126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8</v>
      </c>
      <c r="BK255" s="218">
        <f>ROUND(I255*H255,0)</f>
        <v>0</v>
      </c>
      <c r="BL255" s="18" t="s">
        <v>132</v>
      </c>
      <c r="BM255" s="217" t="s">
        <v>355</v>
      </c>
    </row>
    <row r="256" spans="1:65" s="13" customFormat="1" ht="11.25">
      <c r="B256" s="219"/>
      <c r="C256" s="220"/>
      <c r="D256" s="221" t="s">
        <v>134</v>
      </c>
      <c r="E256" s="222" t="s">
        <v>1</v>
      </c>
      <c r="F256" s="223" t="s">
        <v>356</v>
      </c>
      <c r="G256" s="220"/>
      <c r="H256" s="224">
        <v>2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134</v>
      </c>
      <c r="AU256" s="230" t="s">
        <v>86</v>
      </c>
      <c r="AV256" s="13" t="s">
        <v>86</v>
      </c>
      <c r="AW256" s="13" t="s">
        <v>35</v>
      </c>
      <c r="AX256" s="13" t="s">
        <v>8</v>
      </c>
      <c r="AY256" s="230" t="s">
        <v>126</v>
      </c>
    </row>
    <row r="257" spans="1:65" s="2" customFormat="1" ht="16.5" customHeight="1">
      <c r="A257" s="35"/>
      <c r="B257" s="36"/>
      <c r="C257" s="263" t="s">
        <v>357</v>
      </c>
      <c r="D257" s="263" t="s">
        <v>259</v>
      </c>
      <c r="E257" s="264" t="s">
        <v>358</v>
      </c>
      <c r="F257" s="265" t="s">
        <v>359</v>
      </c>
      <c r="G257" s="266" t="s">
        <v>306</v>
      </c>
      <c r="H257" s="267">
        <v>2</v>
      </c>
      <c r="I257" s="268"/>
      <c r="J257" s="269">
        <f>ROUND(I257*H257,0)</f>
        <v>0</v>
      </c>
      <c r="K257" s="270"/>
      <c r="L257" s="271"/>
      <c r="M257" s="272" t="s">
        <v>1</v>
      </c>
      <c r="N257" s="273" t="s">
        <v>43</v>
      </c>
      <c r="O257" s="72"/>
      <c r="P257" s="215">
        <f>O257*H257</f>
        <v>0</v>
      </c>
      <c r="Q257" s="215">
        <v>6.1000000000000004E-3</v>
      </c>
      <c r="R257" s="215">
        <f>Q257*H257</f>
        <v>1.2200000000000001E-2</v>
      </c>
      <c r="S257" s="215">
        <v>0</v>
      </c>
      <c r="T257" s="21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171</v>
      </c>
      <c r="AT257" s="217" t="s">
        <v>259</v>
      </c>
      <c r="AU257" s="217" t="s">
        <v>86</v>
      </c>
      <c r="AY257" s="18" t="s">
        <v>126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</v>
      </c>
      <c r="BK257" s="218">
        <f>ROUND(I257*H257,0)</f>
        <v>0</v>
      </c>
      <c r="BL257" s="18" t="s">
        <v>132</v>
      </c>
      <c r="BM257" s="217" t="s">
        <v>360</v>
      </c>
    </row>
    <row r="258" spans="1:65" s="13" customFormat="1" ht="11.25">
      <c r="B258" s="219"/>
      <c r="C258" s="220"/>
      <c r="D258" s="221" t="s">
        <v>134</v>
      </c>
      <c r="E258" s="222" t="s">
        <v>1</v>
      </c>
      <c r="F258" s="223" t="s">
        <v>356</v>
      </c>
      <c r="G258" s="220"/>
      <c r="H258" s="224">
        <v>2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134</v>
      </c>
      <c r="AU258" s="230" t="s">
        <v>86</v>
      </c>
      <c r="AV258" s="13" t="s">
        <v>86</v>
      </c>
      <c r="AW258" s="13" t="s">
        <v>35</v>
      </c>
      <c r="AX258" s="13" t="s">
        <v>8</v>
      </c>
      <c r="AY258" s="230" t="s">
        <v>126</v>
      </c>
    </row>
    <row r="259" spans="1:65" s="2" customFormat="1" ht="16.5" customHeight="1">
      <c r="A259" s="35"/>
      <c r="B259" s="36"/>
      <c r="C259" s="263" t="s">
        <v>361</v>
      </c>
      <c r="D259" s="263" t="s">
        <v>259</v>
      </c>
      <c r="E259" s="264" t="s">
        <v>362</v>
      </c>
      <c r="F259" s="265" t="s">
        <v>363</v>
      </c>
      <c r="G259" s="266" t="s">
        <v>306</v>
      </c>
      <c r="H259" s="267">
        <v>2</v>
      </c>
      <c r="I259" s="268"/>
      <c r="J259" s="269">
        <f>ROUND(I259*H259,0)</f>
        <v>0</v>
      </c>
      <c r="K259" s="270"/>
      <c r="L259" s="271"/>
      <c r="M259" s="272" t="s">
        <v>1</v>
      </c>
      <c r="N259" s="273" t="s">
        <v>43</v>
      </c>
      <c r="O259" s="72"/>
      <c r="P259" s="215">
        <f>O259*H259</f>
        <v>0</v>
      </c>
      <c r="Q259" s="215">
        <v>3.0000000000000001E-3</v>
      </c>
      <c r="R259" s="215">
        <f>Q259*H259</f>
        <v>6.0000000000000001E-3</v>
      </c>
      <c r="S259" s="215">
        <v>0</v>
      </c>
      <c r="T259" s="21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171</v>
      </c>
      <c r="AT259" s="217" t="s">
        <v>259</v>
      </c>
      <c r="AU259" s="217" t="s">
        <v>86</v>
      </c>
      <c r="AY259" s="18" t="s">
        <v>126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</v>
      </c>
      <c r="BK259" s="218">
        <f>ROUND(I259*H259,0)</f>
        <v>0</v>
      </c>
      <c r="BL259" s="18" t="s">
        <v>132</v>
      </c>
      <c r="BM259" s="217" t="s">
        <v>364</v>
      </c>
    </row>
    <row r="260" spans="1:65" s="2" customFormat="1" ht="16.5" customHeight="1">
      <c r="A260" s="35"/>
      <c r="B260" s="36"/>
      <c r="C260" s="263" t="s">
        <v>365</v>
      </c>
      <c r="D260" s="263" t="s">
        <v>259</v>
      </c>
      <c r="E260" s="264" t="s">
        <v>366</v>
      </c>
      <c r="F260" s="265" t="s">
        <v>367</v>
      </c>
      <c r="G260" s="266" t="s">
        <v>306</v>
      </c>
      <c r="H260" s="267">
        <v>4</v>
      </c>
      <c r="I260" s="268"/>
      <c r="J260" s="269">
        <f>ROUND(I260*H260,0)</f>
        <v>0</v>
      </c>
      <c r="K260" s="270"/>
      <c r="L260" s="271"/>
      <c r="M260" s="272" t="s">
        <v>1</v>
      </c>
      <c r="N260" s="273" t="s">
        <v>43</v>
      </c>
      <c r="O260" s="72"/>
      <c r="P260" s="215">
        <f>O260*H260</f>
        <v>0</v>
      </c>
      <c r="Q260" s="215">
        <v>3.5E-4</v>
      </c>
      <c r="R260" s="215">
        <f>Q260*H260</f>
        <v>1.4E-3</v>
      </c>
      <c r="S260" s="215">
        <v>0</v>
      </c>
      <c r="T260" s="21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171</v>
      </c>
      <c r="AT260" s="217" t="s">
        <v>259</v>
      </c>
      <c r="AU260" s="217" t="s">
        <v>86</v>
      </c>
      <c r="AY260" s="18" t="s">
        <v>126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</v>
      </c>
      <c r="BK260" s="218">
        <f>ROUND(I260*H260,0)</f>
        <v>0</v>
      </c>
      <c r="BL260" s="18" t="s">
        <v>132</v>
      </c>
      <c r="BM260" s="217" t="s">
        <v>368</v>
      </c>
    </row>
    <row r="261" spans="1:65" s="2" customFormat="1" ht="16.5" customHeight="1">
      <c r="A261" s="35"/>
      <c r="B261" s="36"/>
      <c r="C261" s="263" t="s">
        <v>369</v>
      </c>
      <c r="D261" s="263" t="s">
        <v>259</v>
      </c>
      <c r="E261" s="264" t="s">
        <v>370</v>
      </c>
      <c r="F261" s="265" t="s">
        <v>371</v>
      </c>
      <c r="G261" s="266" t="s">
        <v>306</v>
      </c>
      <c r="H261" s="267">
        <v>2</v>
      </c>
      <c r="I261" s="268"/>
      <c r="J261" s="269">
        <f>ROUND(I261*H261,0)</f>
        <v>0</v>
      </c>
      <c r="K261" s="270"/>
      <c r="L261" s="271"/>
      <c r="M261" s="272" t="s">
        <v>1</v>
      </c>
      <c r="N261" s="273" t="s">
        <v>43</v>
      </c>
      <c r="O261" s="72"/>
      <c r="P261" s="215">
        <f>O261*H261</f>
        <v>0</v>
      </c>
      <c r="Q261" s="215">
        <v>1E-4</v>
      </c>
      <c r="R261" s="215">
        <f>Q261*H261</f>
        <v>2.0000000000000001E-4</v>
      </c>
      <c r="S261" s="215">
        <v>0</v>
      </c>
      <c r="T261" s="21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171</v>
      </c>
      <c r="AT261" s="217" t="s">
        <v>259</v>
      </c>
      <c r="AU261" s="217" t="s">
        <v>86</v>
      </c>
      <c r="AY261" s="18" t="s">
        <v>126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</v>
      </c>
      <c r="BK261" s="218">
        <f>ROUND(I261*H261,0)</f>
        <v>0</v>
      </c>
      <c r="BL261" s="18" t="s">
        <v>132</v>
      </c>
      <c r="BM261" s="217" t="s">
        <v>372</v>
      </c>
    </row>
    <row r="262" spans="1:65" s="2" customFormat="1" ht="24" customHeight="1">
      <c r="A262" s="35"/>
      <c r="B262" s="36"/>
      <c r="C262" s="205" t="s">
        <v>373</v>
      </c>
      <c r="D262" s="205" t="s">
        <v>128</v>
      </c>
      <c r="E262" s="206" t="s">
        <v>374</v>
      </c>
      <c r="F262" s="207" t="s">
        <v>375</v>
      </c>
      <c r="G262" s="208" t="s">
        <v>181</v>
      </c>
      <c r="H262" s="209">
        <v>94.5</v>
      </c>
      <c r="I262" s="210"/>
      <c r="J262" s="211">
        <f>ROUND(I262*H262,0)</f>
        <v>0</v>
      </c>
      <c r="K262" s="212"/>
      <c r="L262" s="40"/>
      <c r="M262" s="213" t="s">
        <v>1</v>
      </c>
      <c r="N262" s="214" t="s">
        <v>43</v>
      </c>
      <c r="O262" s="72"/>
      <c r="P262" s="215">
        <f>O262*H262</f>
        <v>0</v>
      </c>
      <c r="Q262" s="215">
        <v>1.4999999999999999E-4</v>
      </c>
      <c r="R262" s="215">
        <f>Q262*H262</f>
        <v>1.4174999999999998E-2</v>
      </c>
      <c r="S262" s="215">
        <v>0</v>
      </c>
      <c r="T262" s="21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132</v>
      </c>
      <c r="AT262" s="217" t="s">
        <v>128</v>
      </c>
      <c r="AU262" s="217" t="s">
        <v>86</v>
      </c>
      <c r="AY262" s="18" t="s">
        <v>126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</v>
      </c>
      <c r="BK262" s="218">
        <f>ROUND(I262*H262,0)</f>
        <v>0</v>
      </c>
      <c r="BL262" s="18" t="s">
        <v>132</v>
      </c>
      <c r="BM262" s="217" t="s">
        <v>376</v>
      </c>
    </row>
    <row r="263" spans="1:65" s="14" customFormat="1" ht="11.25">
      <c r="B263" s="231"/>
      <c r="C263" s="232"/>
      <c r="D263" s="221" t="s">
        <v>134</v>
      </c>
      <c r="E263" s="233" t="s">
        <v>1</v>
      </c>
      <c r="F263" s="234" t="s">
        <v>377</v>
      </c>
      <c r="G263" s="232"/>
      <c r="H263" s="233" t="s">
        <v>1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134</v>
      </c>
      <c r="AU263" s="240" t="s">
        <v>86</v>
      </c>
      <c r="AV263" s="14" t="s">
        <v>8</v>
      </c>
      <c r="AW263" s="14" t="s">
        <v>35</v>
      </c>
      <c r="AX263" s="14" t="s">
        <v>78</v>
      </c>
      <c r="AY263" s="240" t="s">
        <v>126</v>
      </c>
    </row>
    <row r="264" spans="1:65" s="13" customFormat="1" ht="11.25">
      <c r="B264" s="219"/>
      <c r="C264" s="220"/>
      <c r="D264" s="221" t="s">
        <v>134</v>
      </c>
      <c r="E264" s="222" t="s">
        <v>1</v>
      </c>
      <c r="F264" s="223" t="s">
        <v>378</v>
      </c>
      <c r="G264" s="220"/>
      <c r="H264" s="224">
        <v>16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134</v>
      </c>
      <c r="AU264" s="230" t="s">
        <v>86</v>
      </c>
      <c r="AV264" s="13" t="s">
        <v>86</v>
      </c>
      <c r="AW264" s="13" t="s">
        <v>35</v>
      </c>
      <c r="AX264" s="13" t="s">
        <v>78</v>
      </c>
      <c r="AY264" s="230" t="s">
        <v>126</v>
      </c>
    </row>
    <row r="265" spans="1:65" s="13" customFormat="1" ht="11.25">
      <c r="B265" s="219"/>
      <c r="C265" s="220"/>
      <c r="D265" s="221" t="s">
        <v>134</v>
      </c>
      <c r="E265" s="222" t="s">
        <v>1</v>
      </c>
      <c r="F265" s="223" t="s">
        <v>379</v>
      </c>
      <c r="G265" s="220"/>
      <c r="H265" s="224">
        <v>78.5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134</v>
      </c>
      <c r="AU265" s="230" t="s">
        <v>86</v>
      </c>
      <c r="AV265" s="13" t="s">
        <v>86</v>
      </c>
      <c r="AW265" s="13" t="s">
        <v>35</v>
      </c>
      <c r="AX265" s="13" t="s">
        <v>78</v>
      </c>
      <c r="AY265" s="230" t="s">
        <v>126</v>
      </c>
    </row>
    <row r="266" spans="1:65" s="15" customFormat="1" ht="11.25">
      <c r="B266" s="241"/>
      <c r="C266" s="242"/>
      <c r="D266" s="221" t="s">
        <v>134</v>
      </c>
      <c r="E266" s="243" t="s">
        <v>1</v>
      </c>
      <c r="F266" s="244" t="s">
        <v>162</v>
      </c>
      <c r="G266" s="242"/>
      <c r="H266" s="245">
        <v>94.5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134</v>
      </c>
      <c r="AU266" s="251" t="s">
        <v>86</v>
      </c>
      <c r="AV266" s="15" t="s">
        <v>132</v>
      </c>
      <c r="AW266" s="15" t="s">
        <v>35</v>
      </c>
      <c r="AX266" s="15" t="s">
        <v>8</v>
      </c>
      <c r="AY266" s="251" t="s">
        <v>126</v>
      </c>
    </row>
    <row r="267" spans="1:65" s="2" customFormat="1" ht="24" customHeight="1">
      <c r="A267" s="35"/>
      <c r="B267" s="36"/>
      <c r="C267" s="205" t="s">
        <v>380</v>
      </c>
      <c r="D267" s="205" t="s">
        <v>128</v>
      </c>
      <c r="E267" s="206" t="s">
        <v>381</v>
      </c>
      <c r="F267" s="207" t="s">
        <v>382</v>
      </c>
      <c r="G267" s="208" t="s">
        <v>131</v>
      </c>
      <c r="H267" s="209">
        <v>28</v>
      </c>
      <c r="I267" s="210"/>
      <c r="J267" s="211">
        <f>ROUND(I267*H267,0)</f>
        <v>0</v>
      </c>
      <c r="K267" s="212"/>
      <c r="L267" s="40"/>
      <c r="M267" s="213" t="s">
        <v>1</v>
      </c>
      <c r="N267" s="214" t="s">
        <v>43</v>
      </c>
      <c r="O267" s="72"/>
      <c r="P267" s="215">
        <f>O267*H267</f>
        <v>0</v>
      </c>
      <c r="Q267" s="215">
        <v>5.9999999999999995E-4</v>
      </c>
      <c r="R267" s="215">
        <f>Q267*H267</f>
        <v>1.6799999999999999E-2</v>
      </c>
      <c r="S267" s="215">
        <v>0</v>
      </c>
      <c r="T267" s="21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132</v>
      </c>
      <c r="AT267" s="217" t="s">
        <v>128</v>
      </c>
      <c r="AU267" s="217" t="s">
        <v>86</v>
      </c>
      <c r="AY267" s="18" t="s">
        <v>126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</v>
      </c>
      <c r="BK267" s="218">
        <f>ROUND(I267*H267,0)</f>
        <v>0</v>
      </c>
      <c r="BL267" s="18" t="s">
        <v>132</v>
      </c>
      <c r="BM267" s="217" t="s">
        <v>383</v>
      </c>
    </row>
    <row r="268" spans="1:65" s="13" customFormat="1" ht="11.25">
      <c r="B268" s="219"/>
      <c r="C268" s="220"/>
      <c r="D268" s="221" t="s">
        <v>134</v>
      </c>
      <c r="E268" s="222" t="s">
        <v>1</v>
      </c>
      <c r="F268" s="223" t="s">
        <v>384</v>
      </c>
      <c r="G268" s="220"/>
      <c r="H268" s="224">
        <v>28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134</v>
      </c>
      <c r="AU268" s="230" t="s">
        <v>86</v>
      </c>
      <c r="AV268" s="13" t="s">
        <v>86</v>
      </c>
      <c r="AW268" s="13" t="s">
        <v>35</v>
      </c>
      <c r="AX268" s="13" t="s">
        <v>8</v>
      </c>
      <c r="AY268" s="230" t="s">
        <v>126</v>
      </c>
    </row>
    <row r="269" spans="1:65" s="2" customFormat="1" ht="36" customHeight="1">
      <c r="A269" s="35"/>
      <c r="B269" s="36"/>
      <c r="C269" s="205" t="s">
        <v>385</v>
      </c>
      <c r="D269" s="205" t="s">
        <v>128</v>
      </c>
      <c r="E269" s="206" t="s">
        <v>386</v>
      </c>
      <c r="F269" s="207" t="s">
        <v>387</v>
      </c>
      <c r="G269" s="208" t="s">
        <v>181</v>
      </c>
      <c r="H269" s="209">
        <v>94.5</v>
      </c>
      <c r="I269" s="210"/>
      <c r="J269" s="211">
        <f>ROUND(I269*H269,0)</f>
        <v>0</v>
      </c>
      <c r="K269" s="212"/>
      <c r="L269" s="40"/>
      <c r="M269" s="213" t="s">
        <v>1</v>
      </c>
      <c r="N269" s="214" t="s">
        <v>43</v>
      </c>
      <c r="O269" s="72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132</v>
      </c>
      <c r="AT269" s="217" t="s">
        <v>128</v>
      </c>
      <c r="AU269" s="217" t="s">
        <v>86</v>
      </c>
      <c r="AY269" s="18" t="s">
        <v>126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</v>
      </c>
      <c r="BK269" s="218">
        <f>ROUND(I269*H269,0)</f>
        <v>0</v>
      </c>
      <c r="BL269" s="18" t="s">
        <v>132</v>
      </c>
      <c r="BM269" s="217" t="s">
        <v>388</v>
      </c>
    </row>
    <row r="270" spans="1:65" s="14" customFormat="1" ht="11.25">
      <c r="B270" s="231"/>
      <c r="C270" s="232"/>
      <c r="D270" s="221" t="s">
        <v>134</v>
      </c>
      <c r="E270" s="233" t="s">
        <v>1</v>
      </c>
      <c r="F270" s="234" t="s">
        <v>377</v>
      </c>
      <c r="G270" s="232"/>
      <c r="H270" s="233" t="s">
        <v>1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134</v>
      </c>
      <c r="AU270" s="240" t="s">
        <v>86</v>
      </c>
      <c r="AV270" s="14" t="s">
        <v>8</v>
      </c>
      <c r="AW270" s="14" t="s">
        <v>35</v>
      </c>
      <c r="AX270" s="14" t="s">
        <v>78</v>
      </c>
      <c r="AY270" s="240" t="s">
        <v>126</v>
      </c>
    </row>
    <row r="271" spans="1:65" s="13" customFormat="1" ht="11.25">
      <c r="B271" s="219"/>
      <c r="C271" s="220"/>
      <c r="D271" s="221" t="s">
        <v>134</v>
      </c>
      <c r="E271" s="222" t="s">
        <v>1</v>
      </c>
      <c r="F271" s="223" t="s">
        <v>378</v>
      </c>
      <c r="G271" s="220"/>
      <c r="H271" s="224">
        <v>16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134</v>
      </c>
      <c r="AU271" s="230" t="s">
        <v>86</v>
      </c>
      <c r="AV271" s="13" t="s">
        <v>86</v>
      </c>
      <c r="AW271" s="13" t="s">
        <v>35</v>
      </c>
      <c r="AX271" s="13" t="s">
        <v>78</v>
      </c>
      <c r="AY271" s="230" t="s">
        <v>126</v>
      </c>
    </row>
    <row r="272" spans="1:65" s="13" customFormat="1" ht="11.25">
      <c r="B272" s="219"/>
      <c r="C272" s="220"/>
      <c r="D272" s="221" t="s">
        <v>134</v>
      </c>
      <c r="E272" s="222" t="s">
        <v>1</v>
      </c>
      <c r="F272" s="223" t="s">
        <v>379</v>
      </c>
      <c r="G272" s="220"/>
      <c r="H272" s="224">
        <v>78.5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134</v>
      </c>
      <c r="AU272" s="230" t="s">
        <v>86</v>
      </c>
      <c r="AV272" s="13" t="s">
        <v>86</v>
      </c>
      <c r="AW272" s="13" t="s">
        <v>35</v>
      </c>
      <c r="AX272" s="13" t="s">
        <v>78</v>
      </c>
      <c r="AY272" s="230" t="s">
        <v>126</v>
      </c>
    </row>
    <row r="273" spans="1:65" s="15" customFormat="1" ht="11.25">
      <c r="B273" s="241"/>
      <c r="C273" s="242"/>
      <c r="D273" s="221" t="s">
        <v>134</v>
      </c>
      <c r="E273" s="243" t="s">
        <v>1</v>
      </c>
      <c r="F273" s="244" t="s">
        <v>162</v>
      </c>
      <c r="G273" s="242"/>
      <c r="H273" s="245">
        <v>94.5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134</v>
      </c>
      <c r="AU273" s="251" t="s">
        <v>86</v>
      </c>
      <c r="AV273" s="15" t="s">
        <v>132</v>
      </c>
      <c r="AW273" s="15" t="s">
        <v>35</v>
      </c>
      <c r="AX273" s="15" t="s">
        <v>8</v>
      </c>
      <c r="AY273" s="251" t="s">
        <v>126</v>
      </c>
    </row>
    <row r="274" spans="1:65" s="2" customFormat="1" ht="36" customHeight="1">
      <c r="A274" s="35"/>
      <c r="B274" s="36"/>
      <c r="C274" s="205" t="s">
        <v>389</v>
      </c>
      <c r="D274" s="205" t="s">
        <v>128</v>
      </c>
      <c r="E274" s="206" t="s">
        <v>390</v>
      </c>
      <c r="F274" s="207" t="s">
        <v>391</v>
      </c>
      <c r="G274" s="208" t="s">
        <v>131</v>
      </c>
      <c r="H274" s="209">
        <v>28</v>
      </c>
      <c r="I274" s="210"/>
      <c r="J274" s="211">
        <f>ROUND(I274*H274,0)</f>
        <v>0</v>
      </c>
      <c r="K274" s="212"/>
      <c r="L274" s="40"/>
      <c r="M274" s="213" t="s">
        <v>1</v>
      </c>
      <c r="N274" s="214" t="s">
        <v>43</v>
      </c>
      <c r="O274" s="72"/>
      <c r="P274" s="215">
        <f>O274*H274</f>
        <v>0</v>
      </c>
      <c r="Q274" s="215">
        <v>1.0000000000000001E-5</v>
      </c>
      <c r="R274" s="215">
        <f>Q274*H274</f>
        <v>2.8000000000000003E-4</v>
      </c>
      <c r="S274" s="215">
        <v>0</v>
      </c>
      <c r="T274" s="21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7" t="s">
        <v>132</v>
      </c>
      <c r="AT274" s="217" t="s">
        <v>128</v>
      </c>
      <c r="AU274" s="217" t="s">
        <v>86</v>
      </c>
      <c r="AY274" s="18" t="s">
        <v>126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</v>
      </c>
      <c r="BK274" s="218">
        <f>ROUND(I274*H274,0)</f>
        <v>0</v>
      </c>
      <c r="BL274" s="18" t="s">
        <v>132</v>
      </c>
      <c r="BM274" s="217" t="s">
        <v>392</v>
      </c>
    </row>
    <row r="275" spans="1:65" s="13" customFormat="1" ht="11.25">
      <c r="B275" s="219"/>
      <c r="C275" s="220"/>
      <c r="D275" s="221" t="s">
        <v>134</v>
      </c>
      <c r="E275" s="222" t="s">
        <v>1</v>
      </c>
      <c r="F275" s="223" t="s">
        <v>384</v>
      </c>
      <c r="G275" s="220"/>
      <c r="H275" s="224">
        <v>28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134</v>
      </c>
      <c r="AU275" s="230" t="s">
        <v>86</v>
      </c>
      <c r="AV275" s="13" t="s">
        <v>86</v>
      </c>
      <c r="AW275" s="13" t="s">
        <v>35</v>
      </c>
      <c r="AX275" s="13" t="s">
        <v>8</v>
      </c>
      <c r="AY275" s="230" t="s">
        <v>126</v>
      </c>
    </row>
    <row r="276" spans="1:65" s="2" customFormat="1" ht="48" customHeight="1">
      <c r="A276" s="35"/>
      <c r="B276" s="36"/>
      <c r="C276" s="205" t="s">
        <v>393</v>
      </c>
      <c r="D276" s="205" t="s">
        <v>128</v>
      </c>
      <c r="E276" s="206" t="s">
        <v>394</v>
      </c>
      <c r="F276" s="207" t="s">
        <v>395</v>
      </c>
      <c r="G276" s="208" t="s">
        <v>181</v>
      </c>
      <c r="H276" s="209">
        <v>137.30000000000001</v>
      </c>
      <c r="I276" s="210"/>
      <c r="J276" s="211">
        <f>ROUND(I276*H276,0)</f>
        <v>0</v>
      </c>
      <c r="K276" s="212"/>
      <c r="L276" s="40"/>
      <c r="M276" s="213" t="s">
        <v>1</v>
      </c>
      <c r="N276" s="214" t="s">
        <v>43</v>
      </c>
      <c r="O276" s="72"/>
      <c r="P276" s="215">
        <f>O276*H276</f>
        <v>0</v>
      </c>
      <c r="Q276" s="215">
        <v>0.15540000000000001</v>
      </c>
      <c r="R276" s="215">
        <f>Q276*H276</f>
        <v>21.336420000000004</v>
      </c>
      <c r="S276" s="215">
        <v>0</v>
      </c>
      <c r="T276" s="21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132</v>
      </c>
      <c r="AT276" s="217" t="s">
        <v>128</v>
      </c>
      <c r="AU276" s="217" t="s">
        <v>86</v>
      </c>
      <c r="AY276" s="18" t="s">
        <v>126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</v>
      </c>
      <c r="BK276" s="218">
        <f>ROUND(I276*H276,0)</f>
        <v>0</v>
      </c>
      <c r="BL276" s="18" t="s">
        <v>132</v>
      </c>
      <c r="BM276" s="217" t="s">
        <v>396</v>
      </c>
    </row>
    <row r="277" spans="1:65" s="14" customFormat="1" ht="11.25">
      <c r="B277" s="231"/>
      <c r="C277" s="232"/>
      <c r="D277" s="221" t="s">
        <v>134</v>
      </c>
      <c r="E277" s="233" t="s">
        <v>1</v>
      </c>
      <c r="F277" s="234" t="s">
        <v>397</v>
      </c>
      <c r="G277" s="232"/>
      <c r="H277" s="233" t="s">
        <v>1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134</v>
      </c>
      <c r="AU277" s="240" t="s">
        <v>86</v>
      </c>
      <c r="AV277" s="14" t="s">
        <v>8</v>
      </c>
      <c r="AW277" s="14" t="s">
        <v>35</v>
      </c>
      <c r="AX277" s="14" t="s">
        <v>78</v>
      </c>
      <c r="AY277" s="240" t="s">
        <v>126</v>
      </c>
    </row>
    <row r="278" spans="1:65" s="13" customFormat="1" ht="11.25">
      <c r="B278" s="219"/>
      <c r="C278" s="220"/>
      <c r="D278" s="221" t="s">
        <v>134</v>
      </c>
      <c r="E278" s="222" t="s">
        <v>1</v>
      </c>
      <c r="F278" s="223" t="s">
        <v>398</v>
      </c>
      <c r="G278" s="220"/>
      <c r="H278" s="224">
        <v>26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134</v>
      </c>
      <c r="AU278" s="230" t="s">
        <v>86</v>
      </c>
      <c r="AV278" s="13" t="s">
        <v>86</v>
      </c>
      <c r="AW278" s="13" t="s">
        <v>35</v>
      </c>
      <c r="AX278" s="13" t="s">
        <v>78</v>
      </c>
      <c r="AY278" s="230" t="s">
        <v>126</v>
      </c>
    </row>
    <row r="279" spans="1:65" s="13" customFormat="1" ht="11.25">
      <c r="B279" s="219"/>
      <c r="C279" s="220"/>
      <c r="D279" s="221" t="s">
        <v>134</v>
      </c>
      <c r="E279" s="222" t="s">
        <v>1</v>
      </c>
      <c r="F279" s="223" t="s">
        <v>399</v>
      </c>
      <c r="G279" s="220"/>
      <c r="H279" s="224">
        <v>68.2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134</v>
      </c>
      <c r="AU279" s="230" t="s">
        <v>86</v>
      </c>
      <c r="AV279" s="13" t="s">
        <v>86</v>
      </c>
      <c r="AW279" s="13" t="s">
        <v>35</v>
      </c>
      <c r="AX279" s="13" t="s">
        <v>78</v>
      </c>
      <c r="AY279" s="230" t="s">
        <v>126</v>
      </c>
    </row>
    <row r="280" spans="1:65" s="13" customFormat="1" ht="22.5">
      <c r="B280" s="219"/>
      <c r="C280" s="220"/>
      <c r="D280" s="221" t="s">
        <v>134</v>
      </c>
      <c r="E280" s="222" t="s">
        <v>1</v>
      </c>
      <c r="F280" s="223" t="s">
        <v>400</v>
      </c>
      <c r="G280" s="220"/>
      <c r="H280" s="224">
        <v>43.1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134</v>
      </c>
      <c r="AU280" s="230" t="s">
        <v>86</v>
      </c>
      <c r="AV280" s="13" t="s">
        <v>86</v>
      </c>
      <c r="AW280" s="13" t="s">
        <v>35</v>
      </c>
      <c r="AX280" s="13" t="s">
        <v>78</v>
      </c>
      <c r="AY280" s="230" t="s">
        <v>126</v>
      </c>
    </row>
    <row r="281" spans="1:65" s="15" customFormat="1" ht="11.25">
      <c r="B281" s="241"/>
      <c r="C281" s="242"/>
      <c r="D281" s="221" t="s">
        <v>134</v>
      </c>
      <c r="E281" s="243" t="s">
        <v>1</v>
      </c>
      <c r="F281" s="244" t="s">
        <v>162</v>
      </c>
      <c r="G281" s="242"/>
      <c r="H281" s="245">
        <v>137.30000000000001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134</v>
      </c>
      <c r="AU281" s="251" t="s">
        <v>86</v>
      </c>
      <c r="AV281" s="15" t="s">
        <v>132</v>
      </c>
      <c r="AW281" s="15" t="s">
        <v>35</v>
      </c>
      <c r="AX281" s="15" t="s">
        <v>8</v>
      </c>
      <c r="AY281" s="251" t="s">
        <v>126</v>
      </c>
    </row>
    <row r="282" spans="1:65" s="2" customFormat="1" ht="16.5" customHeight="1">
      <c r="A282" s="35"/>
      <c r="B282" s="36"/>
      <c r="C282" s="263" t="s">
        <v>401</v>
      </c>
      <c r="D282" s="263" t="s">
        <v>259</v>
      </c>
      <c r="E282" s="264" t="s">
        <v>402</v>
      </c>
      <c r="F282" s="265" t="s">
        <v>403</v>
      </c>
      <c r="G282" s="266" t="s">
        <v>181</v>
      </c>
      <c r="H282" s="267">
        <v>140.04599999999999</v>
      </c>
      <c r="I282" s="268"/>
      <c r="J282" s="269">
        <f>ROUND(I282*H282,0)</f>
        <v>0</v>
      </c>
      <c r="K282" s="270"/>
      <c r="L282" s="271"/>
      <c r="M282" s="272" t="s">
        <v>1</v>
      </c>
      <c r="N282" s="273" t="s">
        <v>43</v>
      </c>
      <c r="O282" s="72"/>
      <c r="P282" s="215">
        <f>O282*H282</f>
        <v>0</v>
      </c>
      <c r="Q282" s="215">
        <v>0.108</v>
      </c>
      <c r="R282" s="215">
        <f>Q282*H282</f>
        <v>15.124967999999999</v>
      </c>
      <c r="S282" s="215">
        <v>0</v>
      </c>
      <c r="T282" s="21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171</v>
      </c>
      <c r="AT282" s="217" t="s">
        <v>259</v>
      </c>
      <c r="AU282" s="217" t="s">
        <v>86</v>
      </c>
      <c r="AY282" s="18" t="s">
        <v>126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</v>
      </c>
      <c r="BK282" s="218">
        <f>ROUND(I282*H282,0)</f>
        <v>0</v>
      </c>
      <c r="BL282" s="18" t="s">
        <v>132</v>
      </c>
      <c r="BM282" s="217" t="s">
        <v>404</v>
      </c>
    </row>
    <row r="283" spans="1:65" s="14" customFormat="1" ht="11.25">
      <c r="B283" s="231"/>
      <c r="C283" s="232"/>
      <c r="D283" s="221" t="s">
        <v>134</v>
      </c>
      <c r="E283" s="233" t="s">
        <v>1</v>
      </c>
      <c r="F283" s="234" t="s">
        <v>397</v>
      </c>
      <c r="G283" s="232"/>
      <c r="H283" s="233" t="s">
        <v>1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134</v>
      </c>
      <c r="AU283" s="240" t="s">
        <v>86</v>
      </c>
      <c r="AV283" s="14" t="s">
        <v>8</v>
      </c>
      <c r="AW283" s="14" t="s">
        <v>35</v>
      </c>
      <c r="AX283" s="14" t="s">
        <v>78</v>
      </c>
      <c r="AY283" s="240" t="s">
        <v>126</v>
      </c>
    </row>
    <row r="284" spans="1:65" s="13" customFormat="1" ht="11.25">
      <c r="B284" s="219"/>
      <c r="C284" s="220"/>
      <c r="D284" s="221" t="s">
        <v>134</v>
      </c>
      <c r="E284" s="222" t="s">
        <v>1</v>
      </c>
      <c r="F284" s="223" t="s">
        <v>405</v>
      </c>
      <c r="G284" s="220"/>
      <c r="H284" s="224">
        <v>26.52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134</v>
      </c>
      <c r="AU284" s="230" t="s">
        <v>86</v>
      </c>
      <c r="AV284" s="13" t="s">
        <v>86</v>
      </c>
      <c r="AW284" s="13" t="s">
        <v>35</v>
      </c>
      <c r="AX284" s="13" t="s">
        <v>78</v>
      </c>
      <c r="AY284" s="230" t="s">
        <v>126</v>
      </c>
    </row>
    <row r="285" spans="1:65" s="13" customFormat="1" ht="11.25">
      <c r="B285" s="219"/>
      <c r="C285" s="220"/>
      <c r="D285" s="221" t="s">
        <v>134</v>
      </c>
      <c r="E285" s="222" t="s">
        <v>1</v>
      </c>
      <c r="F285" s="223" t="s">
        <v>406</v>
      </c>
      <c r="G285" s="220"/>
      <c r="H285" s="224">
        <v>69.563999999999993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134</v>
      </c>
      <c r="AU285" s="230" t="s">
        <v>86</v>
      </c>
      <c r="AV285" s="13" t="s">
        <v>86</v>
      </c>
      <c r="AW285" s="13" t="s">
        <v>35</v>
      </c>
      <c r="AX285" s="13" t="s">
        <v>78</v>
      </c>
      <c r="AY285" s="230" t="s">
        <v>126</v>
      </c>
    </row>
    <row r="286" spans="1:65" s="13" customFormat="1" ht="22.5">
      <c r="B286" s="219"/>
      <c r="C286" s="220"/>
      <c r="D286" s="221" t="s">
        <v>134</v>
      </c>
      <c r="E286" s="222" t="s">
        <v>1</v>
      </c>
      <c r="F286" s="223" t="s">
        <v>407</v>
      </c>
      <c r="G286" s="220"/>
      <c r="H286" s="224">
        <v>43.962000000000003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134</v>
      </c>
      <c r="AU286" s="230" t="s">
        <v>86</v>
      </c>
      <c r="AV286" s="13" t="s">
        <v>86</v>
      </c>
      <c r="AW286" s="13" t="s">
        <v>35</v>
      </c>
      <c r="AX286" s="13" t="s">
        <v>78</v>
      </c>
      <c r="AY286" s="230" t="s">
        <v>126</v>
      </c>
    </row>
    <row r="287" spans="1:65" s="15" customFormat="1" ht="11.25">
      <c r="B287" s="241"/>
      <c r="C287" s="242"/>
      <c r="D287" s="221" t="s">
        <v>134</v>
      </c>
      <c r="E287" s="243" t="s">
        <v>1</v>
      </c>
      <c r="F287" s="244" t="s">
        <v>162</v>
      </c>
      <c r="G287" s="242"/>
      <c r="H287" s="245">
        <v>140.04599999999999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134</v>
      </c>
      <c r="AU287" s="251" t="s">
        <v>86</v>
      </c>
      <c r="AV287" s="15" t="s">
        <v>132</v>
      </c>
      <c r="AW287" s="15" t="s">
        <v>35</v>
      </c>
      <c r="AX287" s="15" t="s">
        <v>8</v>
      </c>
      <c r="AY287" s="251" t="s">
        <v>126</v>
      </c>
    </row>
    <row r="288" spans="1:65" s="2" customFormat="1" ht="48" customHeight="1">
      <c r="A288" s="35"/>
      <c r="B288" s="36"/>
      <c r="C288" s="205" t="s">
        <v>408</v>
      </c>
      <c r="D288" s="205" t="s">
        <v>128</v>
      </c>
      <c r="E288" s="206" t="s">
        <v>409</v>
      </c>
      <c r="F288" s="207" t="s">
        <v>410</v>
      </c>
      <c r="G288" s="208" t="s">
        <v>181</v>
      </c>
      <c r="H288" s="209">
        <v>90.2</v>
      </c>
      <c r="I288" s="210"/>
      <c r="J288" s="211">
        <f>ROUND(I288*H288,0)</f>
        <v>0</v>
      </c>
      <c r="K288" s="212"/>
      <c r="L288" s="40"/>
      <c r="M288" s="213" t="s">
        <v>1</v>
      </c>
      <c r="N288" s="214" t="s">
        <v>43</v>
      </c>
      <c r="O288" s="72"/>
      <c r="P288" s="215">
        <f>O288*H288</f>
        <v>0</v>
      </c>
      <c r="Q288" s="215">
        <v>0.1295</v>
      </c>
      <c r="R288" s="215">
        <f>Q288*H288</f>
        <v>11.680900000000001</v>
      </c>
      <c r="S288" s="215">
        <v>0</v>
      </c>
      <c r="T288" s="21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132</v>
      </c>
      <c r="AT288" s="217" t="s">
        <v>128</v>
      </c>
      <c r="AU288" s="217" t="s">
        <v>86</v>
      </c>
      <c r="AY288" s="18" t="s">
        <v>126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</v>
      </c>
      <c r="BK288" s="218">
        <f>ROUND(I288*H288,0)</f>
        <v>0</v>
      </c>
      <c r="BL288" s="18" t="s">
        <v>132</v>
      </c>
      <c r="BM288" s="217" t="s">
        <v>411</v>
      </c>
    </row>
    <row r="289" spans="1:65" s="14" customFormat="1" ht="11.25">
      <c r="B289" s="231"/>
      <c r="C289" s="232"/>
      <c r="D289" s="221" t="s">
        <v>134</v>
      </c>
      <c r="E289" s="233" t="s">
        <v>1</v>
      </c>
      <c r="F289" s="234" t="s">
        <v>412</v>
      </c>
      <c r="G289" s="232"/>
      <c r="H289" s="233" t="s">
        <v>1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134</v>
      </c>
      <c r="AU289" s="240" t="s">
        <v>86</v>
      </c>
      <c r="AV289" s="14" t="s">
        <v>8</v>
      </c>
      <c r="AW289" s="14" t="s">
        <v>35</v>
      </c>
      <c r="AX289" s="14" t="s">
        <v>78</v>
      </c>
      <c r="AY289" s="240" t="s">
        <v>126</v>
      </c>
    </row>
    <row r="290" spans="1:65" s="13" customFormat="1" ht="11.25">
      <c r="B290" s="219"/>
      <c r="C290" s="220"/>
      <c r="D290" s="221" t="s">
        <v>134</v>
      </c>
      <c r="E290" s="222" t="s">
        <v>1</v>
      </c>
      <c r="F290" s="223" t="s">
        <v>413</v>
      </c>
      <c r="G290" s="220"/>
      <c r="H290" s="224">
        <v>24.4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134</v>
      </c>
      <c r="AU290" s="230" t="s">
        <v>86</v>
      </c>
      <c r="AV290" s="13" t="s">
        <v>86</v>
      </c>
      <c r="AW290" s="13" t="s">
        <v>35</v>
      </c>
      <c r="AX290" s="13" t="s">
        <v>78</v>
      </c>
      <c r="AY290" s="230" t="s">
        <v>126</v>
      </c>
    </row>
    <row r="291" spans="1:65" s="13" customFormat="1" ht="22.5">
      <c r="B291" s="219"/>
      <c r="C291" s="220"/>
      <c r="D291" s="221" t="s">
        <v>134</v>
      </c>
      <c r="E291" s="222" t="s">
        <v>1</v>
      </c>
      <c r="F291" s="223" t="s">
        <v>414</v>
      </c>
      <c r="G291" s="220"/>
      <c r="H291" s="224">
        <v>65.8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134</v>
      </c>
      <c r="AU291" s="230" t="s">
        <v>86</v>
      </c>
      <c r="AV291" s="13" t="s">
        <v>86</v>
      </c>
      <c r="AW291" s="13" t="s">
        <v>35</v>
      </c>
      <c r="AX291" s="13" t="s">
        <v>78</v>
      </c>
      <c r="AY291" s="230" t="s">
        <v>126</v>
      </c>
    </row>
    <row r="292" spans="1:65" s="15" customFormat="1" ht="11.25">
      <c r="B292" s="241"/>
      <c r="C292" s="242"/>
      <c r="D292" s="221" t="s">
        <v>134</v>
      </c>
      <c r="E292" s="243" t="s">
        <v>1</v>
      </c>
      <c r="F292" s="244" t="s">
        <v>162</v>
      </c>
      <c r="G292" s="242"/>
      <c r="H292" s="245">
        <v>90.199999999999989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134</v>
      </c>
      <c r="AU292" s="251" t="s">
        <v>86</v>
      </c>
      <c r="AV292" s="15" t="s">
        <v>132</v>
      </c>
      <c r="AW292" s="15" t="s">
        <v>35</v>
      </c>
      <c r="AX292" s="15" t="s">
        <v>8</v>
      </c>
      <c r="AY292" s="251" t="s">
        <v>126</v>
      </c>
    </row>
    <row r="293" spans="1:65" s="2" customFormat="1" ht="16.5" customHeight="1">
      <c r="A293" s="35"/>
      <c r="B293" s="36"/>
      <c r="C293" s="263" t="s">
        <v>415</v>
      </c>
      <c r="D293" s="263" t="s">
        <v>259</v>
      </c>
      <c r="E293" s="264" t="s">
        <v>416</v>
      </c>
      <c r="F293" s="265" t="s">
        <v>417</v>
      </c>
      <c r="G293" s="266" t="s">
        <v>181</v>
      </c>
      <c r="H293" s="267">
        <v>92.004000000000005</v>
      </c>
      <c r="I293" s="268"/>
      <c r="J293" s="269">
        <f>ROUND(I293*H293,0)</f>
        <v>0</v>
      </c>
      <c r="K293" s="270"/>
      <c r="L293" s="271"/>
      <c r="M293" s="272" t="s">
        <v>1</v>
      </c>
      <c r="N293" s="273" t="s">
        <v>43</v>
      </c>
      <c r="O293" s="72"/>
      <c r="P293" s="215">
        <f>O293*H293</f>
        <v>0</v>
      </c>
      <c r="Q293" s="215">
        <v>5.5E-2</v>
      </c>
      <c r="R293" s="215">
        <f>Q293*H293</f>
        <v>5.0602200000000002</v>
      </c>
      <c r="S293" s="215">
        <v>0</v>
      </c>
      <c r="T293" s="21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171</v>
      </c>
      <c r="AT293" s="217" t="s">
        <v>259</v>
      </c>
      <c r="AU293" s="217" t="s">
        <v>86</v>
      </c>
      <c r="AY293" s="18" t="s">
        <v>126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8</v>
      </c>
      <c r="BK293" s="218">
        <f>ROUND(I293*H293,0)</f>
        <v>0</v>
      </c>
      <c r="BL293" s="18" t="s">
        <v>132</v>
      </c>
      <c r="BM293" s="217" t="s">
        <v>418</v>
      </c>
    </row>
    <row r="294" spans="1:65" s="14" customFormat="1" ht="11.25">
      <c r="B294" s="231"/>
      <c r="C294" s="232"/>
      <c r="D294" s="221" t="s">
        <v>134</v>
      </c>
      <c r="E294" s="233" t="s">
        <v>1</v>
      </c>
      <c r="F294" s="234" t="s">
        <v>412</v>
      </c>
      <c r="G294" s="232"/>
      <c r="H294" s="233" t="s">
        <v>1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134</v>
      </c>
      <c r="AU294" s="240" t="s">
        <v>86</v>
      </c>
      <c r="AV294" s="14" t="s">
        <v>8</v>
      </c>
      <c r="AW294" s="14" t="s">
        <v>35</v>
      </c>
      <c r="AX294" s="14" t="s">
        <v>78</v>
      </c>
      <c r="AY294" s="240" t="s">
        <v>126</v>
      </c>
    </row>
    <row r="295" spans="1:65" s="13" customFormat="1" ht="11.25">
      <c r="B295" s="219"/>
      <c r="C295" s="220"/>
      <c r="D295" s="221" t="s">
        <v>134</v>
      </c>
      <c r="E295" s="222" t="s">
        <v>1</v>
      </c>
      <c r="F295" s="223" t="s">
        <v>419</v>
      </c>
      <c r="G295" s="220"/>
      <c r="H295" s="224">
        <v>24.888000000000002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134</v>
      </c>
      <c r="AU295" s="230" t="s">
        <v>86</v>
      </c>
      <c r="AV295" s="13" t="s">
        <v>86</v>
      </c>
      <c r="AW295" s="13" t="s">
        <v>35</v>
      </c>
      <c r="AX295" s="13" t="s">
        <v>78</v>
      </c>
      <c r="AY295" s="230" t="s">
        <v>126</v>
      </c>
    </row>
    <row r="296" spans="1:65" s="13" customFormat="1" ht="22.5">
      <c r="B296" s="219"/>
      <c r="C296" s="220"/>
      <c r="D296" s="221" t="s">
        <v>134</v>
      </c>
      <c r="E296" s="222" t="s">
        <v>1</v>
      </c>
      <c r="F296" s="223" t="s">
        <v>420</v>
      </c>
      <c r="G296" s="220"/>
      <c r="H296" s="224">
        <v>67.116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134</v>
      </c>
      <c r="AU296" s="230" t="s">
        <v>86</v>
      </c>
      <c r="AV296" s="13" t="s">
        <v>86</v>
      </c>
      <c r="AW296" s="13" t="s">
        <v>35</v>
      </c>
      <c r="AX296" s="13" t="s">
        <v>78</v>
      </c>
      <c r="AY296" s="230" t="s">
        <v>126</v>
      </c>
    </row>
    <row r="297" spans="1:65" s="15" customFormat="1" ht="11.25">
      <c r="B297" s="241"/>
      <c r="C297" s="242"/>
      <c r="D297" s="221" t="s">
        <v>134</v>
      </c>
      <c r="E297" s="243" t="s">
        <v>1</v>
      </c>
      <c r="F297" s="244" t="s">
        <v>162</v>
      </c>
      <c r="G297" s="242"/>
      <c r="H297" s="245">
        <v>92.004000000000005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134</v>
      </c>
      <c r="AU297" s="251" t="s">
        <v>86</v>
      </c>
      <c r="AV297" s="15" t="s">
        <v>132</v>
      </c>
      <c r="AW297" s="15" t="s">
        <v>35</v>
      </c>
      <c r="AX297" s="15" t="s">
        <v>8</v>
      </c>
      <c r="AY297" s="251" t="s">
        <v>126</v>
      </c>
    </row>
    <row r="298" spans="1:65" s="2" customFormat="1" ht="48" customHeight="1">
      <c r="A298" s="35"/>
      <c r="B298" s="36"/>
      <c r="C298" s="205" t="s">
        <v>421</v>
      </c>
      <c r="D298" s="205" t="s">
        <v>128</v>
      </c>
      <c r="E298" s="206" t="s">
        <v>422</v>
      </c>
      <c r="F298" s="207" t="s">
        <v>423</v>
      </c>
      <c r="G298" s="208" t="s">
        <v>181</v>
      </c>
      <c r="H298" s="209">
        <v>137.30000000000001</v>
      </c>
      <c r="I298" s="210"/>
      <c r="J298" s="211">
        <f>ROUND(I298*H298,0)</f>
        <v>0</v>
      </c>
      <c r="K298" s="212"/>
      <c r="L298" s="40"/>
      <c r="M298" s="213" t="s">
        <v>1</v>
      </c>
      <c r="N298" s="214" t="s">
        <v>43</v>
      </c>
      <c r="O298" s="72"/>
      <c r="P298" s="215">
        <f>O298*H298</f>
        <v>0</v>
      </c>
      <c r="Q298" s="215">
        <v>3.4000000000000002E-4</v>
      </c>
      <c r="R298" s="215">
        <f>Q298*H298</f>
        <v>4.6682000000000008E-2</v>
      </c>
      <c r="S298" s="215">
        <v>0</v>
      </c>
      <c r="T298" s="21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132</v>
      </c>
      <c r="AT298" s="217" t="s">
        <v>128</v>
      </c>
      <c r="AU298" s="217" t="s">
        <v>86</v>
      </c>
      <c r="AY298" s="18" t="s">
        <v>126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</v>
      </c>
      <c r="BK298" s="218">
        <f>ROUND(I298*H298,0)</f>
        <v>0</v>
      </c>
      <c r="BL298" s="18" t="s">
        <v>132</v>
      </c>
      <c r="BM298" s="217" t="s">
        <v>424</v>
      </c>
    </row>
    <row r="299" spans="1:65" s="14" customFormat="1" ht="11.25">
      <c r="B299" s="231"/>
      <c r="C299" s="232"/>
      <c r="D299" s="221" t="s">
        <v>134</v>
      </c>
      <c r="E299" s="233" t="s">
        <v>1</v>
      </c>
      <c r="F299" s="234" t="s">
        <v>425</v>
      </c>
      <c r="G299" s="232"/>
      <c r="H299" s="233" t="s">
        <v>1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134</v>
      </c>
      <c r="AU299" s="240" t="s">
        <v>86</v>
      </c>
      <c r="AV299" s="14" t="s">
        <v>8</v>
      </c>
      <c r="AW299" s="14" t="s">
        <v>35</v>
      </c>
      <c r="AX299" s="14" t="s">
        <v>78</v>
      </c>
      <c r="AY299" s="240" t="s">
        <v>126</v>
      </c>
    </row>
    <row r="300" spans="1:65" s="13" customFormat="1" ht="11.25">
      <c r="B300" s="219"/>
      <c r="C300" s="220"/>
      <c r="D300" s="221" t="s">
        <v>134</v>
      </c>
      <c r="E300" s="222" t="s">
        <v>1</v>
      </c>
      <c r="F300" s="223" t="s">
        <v>398</v>
      </c>
      <c r="G300" s="220"/>
      <c r="H300" s="224">
        <v>26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134</v>
      </c>
      <c r="AU300" s="230" t="s">
        <v>86</v>
      </c>
      <c r="AV300" s="13" t="s">
        <v>86</v>
      </c>
      <c r="AW300" s="13" t="s">
        <v>35</v>
      </c>
      <c r="AX300" s="13" t="s">
        <v>78</v>
      </c>
      <c r="AY300" s="230" t="s">
        <v>126</v>
      </c>
    </row>
    <row r="301" spans="1:65" s="13" customFormat="1" ht="11.25">
      <c r="B301" s="219"/>
      <c r="C301" s="220"/>
      <c r="D301" s="221" t="s">
        <v>134</v>
      </c>
      <c r="E301" s="222" t="s">
        <v>1</v>
      </c>
      <c r="F301" s="223" t="s">
        <v>399</v>
      </c>
      <c r="G301" s="220"/>
      <c r="H301" s="224">
        <v>68.2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134</v>
      </c>
      <c r="AU301" s="230" t="s">
        <v>86</v>
      </c>
      <c r="AV301" s="13" t="s">
        <v>86</v>
      </c>
      <c r="AW301" s="13" t="s">
        <v>35</v>
      </c>
      <c r="AX301" s="13" t="s">
        <v>78</v>
      </c>
      <c r="AY301" s="230" t="s">
        <v>126</v>
      </c>
    </row>
    <row r="302" spans="1:65" s="13" customFormat="1" ht="22.5">
      <c r="B302" s="219"/>
      <c r="C302" s="220"/>
      <c r="D302" s="221" t="s">
        <v>134</v>
      </c>
      <c r="E302" s="222" t="s">
        <v>1</v>
      </c>
      <c r="F302" s="223" t="s">
        <v>400</v>
      </c>
      <c r="G302" s="220"/>
      <c r="H302" s="224">
        <v>43.1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134</v>
      </c>
      <c r="AU302" s="230" t="s">
        <v>86</v>
      </c>
      <c r="AV302" s="13" t="s">
        <v>86</v>
      </c>
      <c r="AW302" s="13" t="s">
        <v>35</v>
      </c>
      <c r="AX302" s="13" t="s">
        <v>78</v>
      </c>
      <c r="AY302" s="230" t="s">
        <v>126</v>
      </c>
    </row>
    <row r="303" spans="1:65" s="15" customFormat="1" ht="11.25">
      <c r="B303" s="241"/>
      <c r="C303" s="242"/>
      <c r="D303" s="221" t="s">
        <v>134</v>
      </c>
      <c r="E303" s="243" t="s">
        <v>1</v>
      </c>
      <c r="F303" s="244" t="s">
        <v>162</v>
      </c>
      <c r="G303" s="242"/>
      <c r="H303" s="245">
        <v>137.30000000000001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134</v>
      </c>
      <c r="AU303" s="251" t="s">
        <v>86</v>
      </c>
      <c r="AV303" s="15" t="s">
        <v>132</v>
      </c>
      <c r="AW303" s="15" t="s">
        <v>35</v>
      </c>
      <c r="AX303" s="15" t="s">
        <v>8</v>
      </c>
      <c r="AY303" s="251" t="s">
        <v>126</v>
      </c>
    </row>
    <row r="304" spans="1:65" s="2" customFormat="1" ht="24" customHeight="1">
      <c r="A304" s="35"/>
      <c r="B304" s="36"/>
      <c r="C304" s="205" t="s">
        <v>426</v>
      </c>
      <c r="D304" s="205" t="s">
        <v>128</v>
      </c>
      <c r="E304" s="206" t="s">
        <v>427</v>
      </c>
      <c r="F304" s="207" t="s">
        <v>428</v>
      </c>
      <c r="G304" s="208" t="s">
        <v>181</v>
      </c>
      <c r="H304" s="209">
        <v>137.30000000000001</v>
      </c>
      <c r="I304" s="210"/>
      <c r="J304" s="211">
        <f>ROUND(I304*H304,0)</f>
        <v>0</v>
      </c>
      <c r="K304" s="212"/>
      <c r="L304" s="40"/>
      <c r="M304" s="213" t="s">
        <v>1</v>
      </c>
      <c r="N304" s="214" t="s">
        <v>43</v>
      </c>
      <c r="O304" s="72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132</v>
      </c>
      <c r="AT304" s="217" t="s">
        <v>128</v>
      </c>
      <c r="AU304" s="217" t="s">
        <v>86</v>
      </c>
      <c r="AY304" s="18" t="s">
        <v>126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8</v>
      </c>
      <c r="BK304" s="218">
        <f>ROUND(I304*H304,0)</f>
        <v>0</v>
      </c>
      <c r="BL304" s="18" t="s">
        <v>132</v>
      </c>
      <c r="BM304" s="217" t="s">
        <v>429</v>
      </c>
    </row>
    <row r="305" spans="1:65" s="14" customFormat="1" ht="11.25">
      <c r="B305" s="231"/>
      <c r="C305" s="232"/>
      <c r="D305" s="221" t="s">
        <v>134</v>
      </c>
      <c r="E305" s="233" t="s">
        <v>1</v>
      </c>
      <c r="F305" s="234" t="s">
        <v>425</v>
      </c>
      <c r="G305" s="232"/>
      <c r="H305" s="233" t="s">
        <v>1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134</v>
      </c>
      <c r="AU305" s="240" t="s">
        <v>86</v>
      </c>
      <c r="AV305" s="14" t="s">
        <v>8</v>
      </c>
      <c r="AW305" s="14" t="s">
        <v>35</v>
      </c>
      <c r="AX305" s="14" t="s">
        <v>78</v>
      </c>
      <c r="AY305" s="240" t="s">
        <v>126</v>
      </c>
    </row>
    <row r="306" spans="1:65" s="13" customFormat="1" ht="11.25">
      <c r="B306" s="219"/>
      <c r="C306" s="220"/>
      <c r="D306" s="221" t="s">
        <v>134</v>
      </c>
      <c r="E306" s="222" t="s">
        <v>1</v>
      </c>
      <c r="F306" s="223" t="s">
        <v>398</v>
      </c>
      <c r="G306" s="220"/>
      <c r="H306" s="224">
        <v>26</v>
      </c>
      <c r="I306" s="225"/>
      <c r="J306" s="220"/>
      <c r="K306" s="220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134</v>
      </c>
      <c r="AU306" s="230" t="s">
        <v>86</v>
      </c>
      <c r="AV306" s="13" t="s">
        <v>86</v>
      </c>
      <c r="AW306" s="13" t="s">
        <v>35</v>
      </c>
      <c r="AX306" s="13" t="s">
        <v>78</v>
      </c>
      <c r="AY306" s="230" t="s">
        <v>126</v>
      </c>
    </row>
    <row r="307" spans="1:65" s="13" customFormat="1" ht="11.25">
      <c r="B307" s="219"/>
      <c r="C307" s="220"/>
      <c r="D307" s="221" t="s">
        <v>134</v>
      </c>
      <c r="E307" s="222" t="s">
        <v>1</v>
      </c>
      <c r="F307" s="223" t="s">
        <v>399</v>
      </c>
      <c r="G307" s="220"/>
      <c r="H307" s="224">
        <v>68.2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134</v>
      </c>
      <c r="AU307" s="230" t="s">
        <v>86</v>
      </c>
      <c r="AV307" s="13" t="s">
        <v>86</v>
      </c>
      <c r="AW307" s="13" t="s">
        <v>35</v>
      </c>
      <c r="AX307" s="13" t="s">
        <v>78</v>
      </c>
      <c r="AY307" s="230" t="s">
        <v>126</v>
      </c>
    </row>
    <row r="308" spans="1:65" s="13" customFormat="1" ht="22.5">
      <c r="B308" s="219"/>
      <c r="C308" s="220"/>
      <c r="D308" s="221" t="s">
        <v>134</v>
      </c>
      <c r="E308" s="222" t="s">
        <v>1</v>
      </c>
      <c r="F308" s="223" t="s">
        <v>400</v>
      </c>
      <c r="G308" s="220"/>
      <c r="H308" s="224">
        <v>43.1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134</v>
      </c>
      <c r="AU308" s="230" t="s">
        <v>86</v>
      </c>
      <c r="AV308" s="13" t="s">
        <v>86</v>
      </c>
      <c r="AW308" s="13" t="s">
        <v>35</v>
      </c>
      <c r="AX308" s="13" t="s">
        <v>78</v>
      </c>
      <c r="AY308" s="230" t="s">
        <v>126</v>
      </c>
    </row>
    <row r="309" spans="1:65" s="15" customFormat="1" ht="11.25">
      <c r="B309" s="241"/>
      <c r="C309" s="242"/>
      <c r="D309" s="221" t="s">
        <v>134</v>
      </c>
      <c r="E309" s="243" t="s">
        <v>1</v>
      </c>
      <c r="F309" s="244" t="s">
        <v>162</v>
      </c>
      <c r="G309" s="242"/>
      <c r="H309" s="245">
        <v>137.30000000000001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AT309" s="251" t="s">
        <v>134</v>
      </c>
      <c r="AU309" s="251" t="s">
        <v>86</v>
      </c>
      <c r="AV309" s="15" t="s">
        <v>132</v>
      </c>
      <c r="AW309" s="15" t="s">
        <v>35</v>
      </c>
      <c r="AX309" s="15" t="s">
        <v>8</v>
      </c>
      <c r="AY309" s="251" t="s">
        <v>126</v>
      </c>
    </row>
    <row r="310" spans="1:65" s="2" customFormat="1" ht="48" customHeight="1">
      <c r="A310" s="35"/>
      <c r="B310" s="36"/>
      <c r="C310" s="205" t="s">
        <v>430</v>
      </c>
      <c r="D310" s="205" t="s">
        <v>128</v>
      </c>
      <c r="E310" s="206" t="s">
        <v>431</v>
      </c>
      <c r="F310" s="207" t="s">
        <v>432</v>
      </c>
      <c r="G310" s="208" t="s">
        <v>306</v>
      </c>
      <c r="H310" s="209">
        <v>2</v>
      </c>
      <c r="I310" s="210"/>
      <c r="J310" s="211">
        <f>ROUND(I310*H310,0)</f>
        <v>0</v>
      </c>
      <c r="K310" s="212"/>
      <c r="L310" s="40"/>
      <c r="M310" s="213" t="s">
        <v>1</v>
      </c>
      <c r="N310" s="214" t="s">
        <v>43</v>
      </c>
      <c r="O310" s="72"/>
      <c r="P310" s="215">
        <f>O310*H310</f>
        <v>0</v>
      </c>
      <c r="Q310" s="215">
        <v>0</v>
      </c>
      <c r="R310" s="215">
        <f>Q310*H310</f>
        <v>0</v>
      </c>
      <c r="S310" s="215">
        <v>8.2000000000000003E-2</v>
      </c>
      <c r="T310" s="216">
        <f>S310*H310</f>
        <v>0.16400000000000001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132</v>
      </c>
      <c r="AT310" s="217" t="s">
        <v>128</v>
      </c>
      <c r="AU310" s="217" t="s">
        <v>86</v>
      </c>
      <c r="AY310" s="18" t="s">
        <v>126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</v>
      </c>
      <c r="BK310" s="218">
        <f>ROUND(I310*H310,0)</f>
        <v>0</v>
      </c>
      <c r="BL310" s="18" t="s">
        <v>132</v>
      </c>
      <c r="BM310" s="217" t="s">
        <v>433</v>
      </c>
    </row>
    <row r="311" spans="1:65" s="13" customFormat="1" ht="11.25">
      <c r="B311" s="219"/>
      <c r="C311" s="220"/>
      <c r="D311" s="221" t="s">
        <v>134</v>
      </c>
      <c r="E311" s="222" t="s">
        <v>1</v>
      </c>
      <c r="F311" s="223" t="s">
        <v>434</v>
      </c>
      <c r="G311" s="220"/>
      <c r="H311" s="224">
        <v>2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134</v>
      </c>
      <c r="AU311" s="230" t="s">
        <v>86</v>
      </c>
      <c r="AV311" s="13" t="s">
        <v>86</v>
      </c>
      <c r="AW311" s="13" t="s">
        <v>35</v>
      </c>
      <c r="AX311" s="13" t="s">
        <v>8</v>
      </c>
      <c r="AY311" s="230" t="s">
        <v>126</v>
      </c>
    </row>
    <row r="312" spans="1:65" s="2" customFormat="1" ht="48" customHeight="1">
      <c r="A312" s="35"/>
      <c r="B312" s="36"/>
      <c r="C312" s="205" t="s">
        <v>435</v>
      </c>
      <c r="D312" s="205" t="s">
        <v>128</v>
      </c>
      <c r="E312" s="206" t="s">
        <v>436</v>
      </c>
      <c r="F312" s="207" t="s">
        <v>437</v>
      </c>
      <c r="G312" s="208" t="s">
        <v>306</v>
      </c>
      <c r="H312" s="209">
        <v>2</v>
      </c>
      <c r="I312" s="210"/>
      <c r="J312" s="211">
        <f>ROUND(I312*H312,0)</f>
        <v>0</v>
      </c>
      <c r="K312" s="212"/>
      <c r="L312" s="40"/>
      <c r="M312" s="213" t="s">
        <v>1</v>
      </c>
      <c r="N312" s="214" t="s">
        <v>43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4.0000000000000001E-3</v>
      </c>
      <c r="T312" s="216">
        <f>S312*H312</f>
        <v>8.0000000000000002E-3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132</v>
      </c>
      <c r="AT312" s="217" t="s">
        <v>128</v>
      </c>
      <c r="AU312" s="217" t="s">
        <v>86</v>
      </c>
      <c r="AY312" s="18" t="s">
        <v>126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</v>
      </c>
      <c r="BK312" s="218">
        <f>ROUND(I312*H312,0)</f>
        <v>0</v>
      </c>
      <c r="BL312" s="18" t="s">
        <v>132</v>
      </c>
      <c r="BM312" s="217" t="s">
        <v>438</v>
      </c>
    </row>
    <row r="313" spans="1:65" s="13" customFormat="1" ht="11.25">
      <c r="B313" s="219"/>
      <c r="C313" s="220"/>
      <c r="D313" s="221" t="s">
        <v>134</v>
      </c>
      <c r="E313" s="222" t="s">
        <v>1</v>
      </c>
      <c r="F313" s="223" t="s">
        <v>434</v>
      </c>
      <c r="G313" s="220"/>
      <c r="H313" s="224">
        <v>2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134</v>
      </c>
      <c r="AU313" s="230" t="s">
        <v>86</v>
      </c>
      <c r="AV313" s="13" t="s">
        <v>86</v>
      </c>
      <c r="AW313" s="13" t="s">
        <v>35</v>
      </c>
      <c r="AX313" s="13" t="s">
        <v>8</v>
      </c>
      <c r="AY313" s="230" t="s">
        <v>126</v>
      </c>
    </row>
    <row r="314" spans="1:65" s="2" customFormat="1" ht="24" customHeight="1">
      <c r="A314" s="35"/>
      <c r="B314" s="36"/>
      <c r="C314" s="205" t="s">
        <v>439</v>
      </c>
      <c r="D314" s="205" t="s">
        <v>128</v>
      </c>
      <c r="E314" s="206" t="s">
        <v>440</v>
      </c>
      <c r="F314" s="207" t="s">
        <v>441</v>
      </c>
      <c r="G314" s="208" t="s">
        <v>131</v>
      </c>
      <c r="H314" s="209">
        <v>30</v>
      </c>
      <c r="I314" s="210"/>
      <c r="J314" s="211">
        <f>ROUND(I314*H314,0)</f>
        <v>0</v>
      </c>
      <c r="K314" s="212"/>
      <c r="L314" s="40"/>
      <c r="M314" s="213" t="s">
        <v>1</v>
      </c>
      <c r="N314" s="214" t="s">
        <v>43</v>
      </c>
      <c r="O314" s="72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132</v>
      </c>
      <c r="AT314" s="217" t="s">
        <v>128</v>
      </c>
      <c r="AU314" s="217" t="s">
        <v>86</v>
      </c>
      <c r="AY314" s="18" t="s">
        <v>126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</v>
      </c>
      <c r="BK314" s="218">
        <f>ROUND(I314*H314,0)</f>
        <v>0</v>
      </c>
      <c r="BL314" s="18" t="s">
        <v>132</v>
      </c>
      <c r="BM314" s="217" t="s">
        <v>442</v>
      </c>
    </row>
    <row r="315" spans="1:65" s="13" customFormat="1" ht="11.25">
      <c r="B315" s="219"/>
      <c r="C315" s="220"/>
      <c r="D315" s="221" t="s">
        <v>134</v>
      </c>
      <c r="E315" s="222" t="s">
        <v>1</v>
      </c>
      <c r="F315" s="223" t="s">
        <v>443</v>
      </c>
      <c r="G315" s="220"/>
      <c r="H315" s="224">
        <v>30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134</v>
      </c>
      <c r="AU315" s="230" t="s">
        <v>86</v>
      </c>
      <c r="AV315" s="13" t="s">
        <v>86</v>
      </c>
      <c r="AW315" s="13" t="s">
        <v>35</v>
      </c>
      <c r="AX315" s="13" t="s">
        <v>8</v>
      </c>
      <c r="AY315" s="230" t="s">
        <v>126</v>
      </c>
    </row>
    <row r="316" spans="1:65" s="12" customFormat="1" ht="22.9" customHeight="1">
      <c r="B316" s="189"/>
      <c r="C316" s="190"/>
      <c r="D316" s="191" t="s">
        <v>77</v>
      </c>
      <c r="E316" s="203" t="s">
        <v>444</v>
      </c>
      <c r="F316" s="203" t="s">
        <v>445</v>
      </c>
      <c r="G316" s="190"/>
      <c r="H316" s="190"/>
      <c r="I316" s="193"/>
      <c r="J316" s="204">
        <f>BK316</f>
        <v>0</v>
      </c>
      <c r="K316" s="190"/>
      <c r="L316" s="195"/>
      <c r="M316" s="196"/>
      <c r="N316" s="197"/>
      <c r="O316" s="197"/>
      <c r="P316" s="198">
        <f>SUM(P317:P323)</f>
        <v>0</v>
      </c>
      <c r="Q316" s="197"/>
      <c r="R316" s="198">
        <f>SUM(R317:R323)</f>
        <v>0</v>
      </c>
      <c r="S316" s="197"/>
      <c r="T316" s="199">
        <f>SUM(T317:T323)</f>
        <v>0</v>
      </c>
      <c r="AR316" s="200" t="s">
        <v>8</v>
      </c>
      <c r="AT316" s="201" t="s">
        <v>77</v>
      </c>
      <c r="AU316" s="201" t="s">
        <v>8</v>
      </c>
      <c r="AY316" s="200" t="s">
        <v>126</v>
      </c>
      <c r="BK316" s="202">
        <f>SUM(BK317:BK323)</f>
        <v>0</v>
      </c>
    </row>
    <row r="317" spans="1:65" s="2" customFormat="1" ht="36" customHeight="1">
      <c r="A317" s="35"/>
      <c r="B317" s="36"/>
      <c r="C317" s="205" t="s">
        <v>446</v>
      </c>
      <c r="D317" s="205" t="s">
        <v>128</v>
      </c>
      <c r="E317" s="206" t="s">
        <v>447</v>
      </c>
      <c r="F317" s="207" t="s">
        <v>448</v>
      </c>
      <c r="G317" s="208" t="s">
        <v>449</v>
      </c>
      <c r="H317" s="209">
        <v>158.35499999999999</v>
      </c>
      <c r="I317" s="210"/>
      <c r="J317" s="211">
        <f>ROUND(I317*H317,0)</f>
        <v>0</v>
      </c>
      <c r="K317" s="212"/>
      <c r="L317" s="40"/>
      <c r="M317" s="213" t="s">
        <v>1</v>
      </c>
      <c r="N317" s="214" t="s">
        <v>43</v>
      </c>
      <c r="O317" s="72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132</v>
      </c>
      <c r="AT317" s="217" t="s">
        <v>128</v>
      </c>
      <c r="AU317" s="217" t="s">
        <v>86</v>
      </c>
      <c r="AY317" s="18" t="s">
        <v>126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8</v>
      </c>
      <c r="BK317" s="218">
        <f>ROUND(I317*H317,0)</f>
        <v>0</v>
      </c>
      <c r="BL317" s="18" t="s">
        <v>132</v>
      </c>
      <c r="BM317" s="217" t="s">
        <v>450</v>
      </c>
    </row>
    <row r="318" spans="1:65" s="2" customFormat="1" ht="36" customHeight="1">
      <c r="A318" s="35"/>
      <c r="B318" s="36"/>
      <c r="C318" s="205" t="s">
        <v>451</v>
      </c>
      <c r="D318" s="205" t="s">
        <v>128</v>
      </c>
      <c r="E318" s="206" t="s">
        <v>452</v>
      </c>
      <c r="F318" s="207" t="s">
        <v>453</v>
      </c>
      <c r="G318" s="208" t="s">
        <v>449</v>
      </c>
      <c r="H318" s="209">
        <v>633.41999999999996</v>
      </c>
      <c r="I318" s="210"/>
      <c r="J318" s="211">
        <f>ROUND(I318*H318,0)</f>
        <v>0</v>
      </c>
      <c r="K318" s="212"/>
      <c r="L318" s="40"/>
      <c r="M318" s="213" t="s">
        <v>1</v>
      </c>
      <c r="N318" s="214" t="s">
        <v>43</v>
      </c>
      <c r="O318" s="72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132</v>
      </c>
      <c r="AT318" s="217" t="s">
        <v>128</v>
      </c>
      <c r="AU318" s="217" t="s">
        <v>86</v>
      </c>
      <c r="AY318" s="18" t="s">
        <v>126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</v>
      </c>
      <c r="BK318" s="218">
        <f>ROUND(I318*H318,0)</f>
        <v>0</v>
      </c>
      <c r="BL318" s="18" t="s">
        <v>132</v>
      </c>
      <c r="BM318" s="217" t="s">
        <v>454</v>
      </c>
    </row>
    <row r="319" spans="1:65" s="13" customFormat="1" ht="11.25">
      <c r="B319" s="219"/>
      <c r="C319" s="220"/>
      <c r="D319" s="221" t="s">
        <v>134</v>
      </c>
      <c r="E319" s="220"/>
      <c r="F319" s="223" t="s">
        <v>455</v>
      </c>
      <c r="G319" s="220"/>
      <c r="H319" s="224">
        <v>633.41999999999996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134</v>
      </c>
      <c r="AU319" s="230" t="s">
        <v>86</v>
      </c>
      <c r="AV319" s="13" t="s">
        <v>86</v>
      </c>
      <c r="AW319" s="13" t="s">
        <v>4</v>
      </c>
      <c r="AX319" s="13" t="s">
        <v>8</v>
      </c>
      <c r="AY319" s="230" t="s">
        <v>126</v>
      </c>
    </row>
    <row r="320" spans="1:65" s="2" customFormat="1" ht="36" customHeight="1">
      <c r="A320" s="35"/>
      <c r="B320" s="36"/>
      <c r="C320" s="205" t="s">
        <v>456</v>
      </c>
      <c r="D320" s="205" t="s">
        <v>128</v>
      </c>
      <c r="E320" s="206" t="s">
        <v>457</v>
      </c>
      <c r="F320" s="207" t="s">
        <v>458</v>
      </c>
      <c r="G320" s="208" t="s">
        <v>449</v>
      </c>
      <c r="H320" s="209">
        <v>13.667</v>
      </c>
      <c r="I320" s="210"/>
      <c r="J320" s="211">
        <f>ROUND(I320*H320,0)</f>
        <v>0</v>
      </c>
      <c r="K320" s="212"/>
      <c r="L320" s="40"/>
      <c r="M320" s="213" t="s">
        <v>1</v>
      </c>
      <c r="N320" s="214" t="s">
        <v>43</v>
      </c>
      <c r="O320" s="72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132</v>
      </c>
      <c r="AT320" s="217" t="s">
        <v>128</v>
      </c>
      <c r="AU320" s="217" t="s">
        <v>86</v>
      </c>
      <c r="AY320" s="18" t="s">
        <v>126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</v>
      </c>
      <c r="BK320" s="218">
        <f>ROUND(I320*H320,0)</f>
        <v>0</v>
      </c>
      <c r="BL320" s="18" t="s">
        <v>132</v>
      </c>
      <c r="BM320" s="217" t="s">
        <v>459</v>
      </c>
    </row>
    <row r="321" spans="1:65" s="13" customFormat="1" ht="11.25">
      <c r="B321" s="219"/>
      <c r="C321" s="220"/>
      <c r="D321" s="221" t="s">
        <v>134</v>
      </c>
      <c r="E321" s="222" t="s">
        <v>1</v>
      </c>
      <c r="F321" s="223" t="s">
        <v>460</v>
      </c>
      <c r="G321" s="220"/>
      <c r="H321" s="224">
        <v>13.667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134</v>
      </c>
      <c r="AU321" s="230" t="s">
        <v>86</v>
      </c>
      <c r="AV321" s="13" t="s">
        <v>86</v>
      </c>
      <c r="AW321" s="13" t="s">
        <v>35</v>
      </c>
      <c r="AX321" s="13" t="s">
        <v>8</v>
      </c>
      <c r="AY321" s="230" t="s">
        <v>126</v>
      </c>
    </row>
    <row r="322" spans="1:65" s="2" customFormat="1" ht="36" customHeight="1">
      <c r="A322" s="35"/>
      <c r="B322" s="36"/>
      <c r="C322" s="205" t="s">
        <v>461</v>
      </c>
      <c r="D322" s="205" t="s">
        <v>128</v>
      </c>
      <c r="E322" s="206" t="s">
        <v>462</v>
      </c>
      <c r="F322" s="207" t="s">
        <v>463</v>
      </c>
      <c r="G322" s="208" t="s">
        <v>449</v>
      </c>
      <c r="H322" s="209">
        <v>62.908999999999999</v>
      </c>
      <c r="I322" s="210"/>
      <c r="J322" s="211">
        <f>ROUND(I322*H322,0)</f>
        <v>0</v>
      </c>
      <c r="K322" s="212"/>
      <c r="L322" s="40"/>
      <c r="M322" s="213" t="s">
        <v>1</v>
      </c>
      <c r="N322" s="214" t="s">
        <v>43</v>
      </c>
      <c r="O322" s="72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132</v>
      </c>
      <c r="AT322" s="217" t="s">
        <v>128</v>
      </c>
      <c r="AU322" s="217" t="s">
        <v>86</v>
      </c>
      <c r="AY322" s="18" t="s">
        <v>126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8</v>
      </c>
      <c r="BK322" s="218">
        <f>ROUND(I322*H322,0)</f>
        <v>0</v>
      </c>
      <c r="BL322" s="18" t="s">
        <v>132</v>
      </c>
      <c r="BM322" s="217" t="s">
        <v>464</v>
      </c>
    </row>
    <row r="323" spans="1:65" s="13" customFormat="1" ht="11.25">
      <c r="B323" s="219"/>
      <c r="C323" s="220"/>
      <c r="D323" s="221" t="s">
        <v>134</v>
      </c>
      <c r="E323" s="222" t="s">
        <v>1</v>
      </c>
      <c r="F323" s="223" t="s">
        <v>465</v>
      </c>
      <c r="G323" s="220"/>
      <c r="H323" s="224">
        <v>62.908999999999999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134</v>
      </c>
      <c r="AU323" s="230" t="s">
        <v>86</v>
      </c>
      <c r="AV323" s="13" t="s">
        <v>86</v>
      </c>
      <c r="AW323" s="13" t="s">
        <v>35</v>
      </c>
      <c r="AX323" s="13" t="s">
        <v>8</v>
      </c>
      <c r="AY323" s="230" t="s">
        <v>126</v>
      </c>
    </row>
    <row r="324" spans="1:65" s="12" customFormat="1" ht="22.9" customHeight="1">
      <c r="B324" s="189"/>
      <c r="C324" s="190"/>
      <c r="D324" s="191" t="s">
        <v>77</v>
      </c>
      <c r="E324" s="203" t="s">
        <v>466</v>
      </c>
      <c r="F324" s="203" t="s">
        <v>467</v>
      </c>
      <c r="G324" s="190"/>
      <c r="H324" s="190"/>
      <c r="I324" s="193"/>
      <c r="J324" s="204">
        <f>BK324</f>
        <v>0</v>
      </c>
      <c r="K324" s="190"/>
      <c r="L324" s="195"/>
      <c r="M324" s="196"/>
      <c r="N324" s="197"/>
      <c r="O324" s="197"/>
      <c r="P324" s="198">
        <f>P325</f>
        <v>0</v>
      </c>
      <c r="Q324" s="197"/>
      <c r="R324" s="198">
        <f>R325</f>
        <v>0</v>
      </c>
      <c r="S324" s="197"/>
      <c r="T324" s="199">
        <f>T325</f>
        <v>0</v>
      </c>
      <c r="AR324" s="200" t="s">
        <v>8</v>
      </c>
      <c r="AT324" s="201" t="s">
        <v>77</v>
      </c>
      <c r="AU324" s="201" t="s">
        <v>8</v>
      </c>
      <c r="AY324" s="200" t="s">
        <v>126</v>
      </c>
      <c r="BK324" s="202">
        <f>BK325</f>
        <v>0</v>
      </c>
    </row>
    <row r="325" spans="1:65" s="2" customFormat="1" ht="36" customHeight="1">
      <c r="A325" s="35"/>
      <c r="B325" s="36"/>
      <c r="C325" s="205" t="s">
        <v>468</v>
      </c>
      <c r="D325" s="205" t="s">
        <v>128</v>
      </c>
      <c r="E325" s="206" t="s">
        <v>469</v>
      </c>
      <c r="F325" s="207" t="s">
        <v>470</v>
      </c>
      <c r="G325" s="208" t="s">
        <v>449</v>
      </c>
      <c r="H325" s="209">
        <v>95.721000000000004</v>
      </c>
      <c r="I325" s="210"/>
      <c r="J325" s="211">
        <f>ROUND(I325*H325,0)</f>
        <v>0</v>
      </c>
      <c r="K325" s="212"/>
      <c r="L325" s="40"/>
      <c r="M325" s="213" t="s">
        <v>1</v>
      </c>
      <c r="N325" s="214" t="s">
        <v>43</v>
      </c>
      <c r="O325" s="72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132</v>
      </c>
      <c r="AT325" s="217" t="s">
        <v>128</v>
      </c>
      <c r="AU325" s="217" t="s">
        <v>86</v>
      </c>
      <c r="AY325" s="18" t="s">
        <v>126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8</v>
      </c>
      <c r="BK325" s="218">
        <f>ROUND(I325*H325,0)</f>
        <v>0</v>
      </c>
      <c r="BL325" s="18" t="s">
        <v>132</v>
      </c>
      <c r="BM325" s="217" t="s">
        <v>471</v>
      </c>
    </row>
    <row r="326" spans="1:65" s="12" customFormat="1" ht="25.9" customHeight="1">
      <c r="B326" s="189"/>
      <c r="C326" s="190"/>
      <c r="D326" s="191" t="s">
        <v>77</v>
      </c>
      <c r="E326" s="192" t="s">
        <v>472</v>
      </c>
      <c r="F326" s="192" t="s">
        <v>473</v>
      </c>
      <c r="G326" s="190"/>
      <c r="H326" s="190"/>
      <c r="I326" s="193"/>
      <c r="J326" s="194">
        <f>BK326</f>
        <v>0</v>
      </c>
      <c r="K326" s="190"/>
      <c r="L326" s="195"/>
      <c r="M326" s="196"/>
      <c r="N326" s="197"/>
      <c r="O326" s="197"/>
      <c r="P326" s="198">
        <f>P327+P333+P337</f>
        <v>0</v>
      </c>
      <c r="Q326" s="197"/>
      <c r="R326" s="198">
        <f>R327+R333+R337</f>
        <v>0</v>
      </c>
      <c r="S326" s="197"/>
      <c r="T326" s="199">
        <f>T327+T333+T337</f>
        <v>0</v>
      </c>
      <c r="AR326" s="200" t="s">
        <v>148</v>
      </c>
      <c r="AT326" s="201" t="s">
        <v>77</v>
      </c>
      <c r="AU326" s="201" t="s">
        <v>78</v>
      </c>
      <c r="AY326" s="200" t="s">
        <v>126</v>
      </c>
      <c r="BK326" s="202">
        <f>BK327+BK333+BK337</f>
        <v>0</v>
      </c>
    </row>
    <row r="327" spans="1:65" s="12" customFormat="1" ht="22.9" customHeight="1">
      <c r="B327" s="189"/>
      <c r="C327" s="190"/>
      <c r="D327" s="191" t="s">
        <v>77</v>
      </c>
      <c r="E327" s="203" t="s">
        <v>474</v>
      </c>
      <c r="F327" s="203" t="s">
        <v>475</v>
      </c>
      <c r="G327" s="190"/>
      <c r="H327" s="190"/>
      <c r="I327" s="193"/>
      <c r="J327" s="204">
        <f>BK327</f>
        <v>0</v>
      </c>
      <c r="K327" s="190"/>
      <c r="L327" s="195"/>
      <c r="M327" s="196"/>
      <c r="N327" s="197"/>
      <c r="O327" s="197"/>
      <c r="P327" s="198">
        <f>SUM(P328:P332)</f>
        <v>0</v>
      </c>
      <c r="Q327" s="197"/>
      <c r="R327" s="198">
        <f>SUM(R328:R332)</f>
        <v>0</v>
      </c>
      <c r="S327" s="197"/>
      <c r="T327" s="199">
        <f>SUM(T328:T332)</f>
        <v>0</v>
      </c>
      <c r="AR327" s="200" t="s">
        <v>148</v>
      </c>
      <c r="AT327" s="201" t="s">
        <v>77</v>
      </c>
      <c r="AU327" s="201" t="s">
        <v>8</v>
      </c>
      <c r="AY327" s="200" t="s">
        <v>126</v>
      </c>
      <c r="BK327" s="202">
        <f>SUM(BK328:BK332)</f>
        <v>0</v>
      </c>
    </row>
    <row r="328" spans="1:65" s="2" customFormat="1" ht="24" customHeight="1">
      <c r="A328" s="35"/>
      <c r="B328" s="36"/>
      <c r="C328" s="205" t="s">
        <v>476</v>
      </c>
      <c r="D328" s="205" t="s">
        <v>128</v>
      </c>
      <c r="E328" s="206" t="s">
        <v>477</v>
      </c>
      <c r="F328" s="207" t="s">
        <v>478</v>
      </c>
      <c r="G328" s="208" t="s">
        <v>181</v>
      </c>
      <c r="H328" s="209">
        <v>113</v>
      </c>
      <c r="I328" s="210"/>
      <c r="J328" s="211">
        <f>ROUND(I328*H328,0)</f>
        <v>0</v>
      </c>
      <c r="K328" s="212"/>
      <c r="L328" s="40"/>
      <c r="M328" s="213" t="s">
        <v>1</v>
      </c>
      <c r="N328" s="214" t="s">
        <v>43</v>
      </c>
      <c r="O328" s="72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479</v>
      </c>
      <c r="AT328" s="217" t="s">
        <v>128</v>
      </c>
      <c r="AU328" s="217" t="s">
        <v>86</v>
      </c>
      <c r="AY328" s="18" t="s">
        <v>126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8</v>
      </c>
      <c r="BK328" s="218">
        <f>ROUND(I328*H328,0)</f>
        <v>0</v>
      </c>
      <c r="BL328" s="18" t="s">
        <v>479</v>
      </c>
      <c r="BM328" s="217" t="s">
        <v>480</v>
      </c>
    </row>
    <row r="329" spans="1:65" s="13" customFormat="1" ht="11.25">
      <c r="B329" s="219"/>
      <c r="C329" s="220"/>
      <c r="D329" s="221" t="s">
        <v>134</v>
      </c>
      <c r="E329" s="222" t="s">
        <v>1</v>
      </c>
      <c r="F329" s="223" t="s">
        <v>481</v>
      </c>
      <c r="G329" s="220"/>
      <c r="H329" s="224">
        <v>113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134</v>
      </c>
      <c r="AU329" s="230" t="s">
        <v>86</v>
      </c>
      <c r="AV329" s="13" t="s">
        <v>86</v>
      </c>
      <c r="AW329" s="13" t="s">
        <v>35</v>
      </c>
      <c r="AX329" s="13" t="s">
        <v>8</v>
      </c>
      <c r="AY329" s="230" t="s">
        <v>126</v>
      </c>
    </row>
    <row r="330" spans="1:65" s="2" customFormat="1" ht="24" customHeight="1">
      <c r="A330" s="35"/>
      <c r="B330" s="36"/>
      <c r="C330" s="205" t="s">
        <v>482</v>
      </c>
      <c r="D330" s="205" t="s">
        <v>128</v>
      </c>
      <c r="E330" s="206" t="s">
        <v>483</v>
      </c>
      <c r="F330" s="207" t="s">
        <v>484</v>
      </c>
      <c r="G330" s="208" t="s">
        <v>485</v>
      </c>
      <c r="H330" s="209">
        <v>1</v>
      </c>
      <c r="I330" s="210"/>
      <c r="J330" s="211">
        <f>ROUND(I330*H330,0)</f>
        <v>0</v>
      </c>
      <c r="K330" s="212"/>
      <c r="L330" s="40"/>
      <c r="M330" s="213" t="s">
        <v>1</v>
      </c>
      <c r="N330" s="214" t="s">
        <v>43</v>
      </c>
      <c r="O330" s="72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479</v>
      </c>
      <c r="AT330" s="217" t="s">
        <v>128</v>
      </c>
      <c r="AU330" s="217" t="s">
        <v>86</v>
      </c>
      <c r="AY330" s="18" t="s">
        <v>126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</v>
      </c>
      <c r="BK330" s="218">
        <f>ROUND(I330*H330,0)</f>
        <v>0</v>
      </c>
      <c r="BL330" s="18" t="s">
        <v>479</v>
      </c>
      <c r="BM330" s="217" t="s">
        <v>486</v>
      </c>
    </row>
    <row r="331" spans="1:65" s="13" customFormat="1" ht="11.25">
      <c r="B331" s="219"/>
      <c r="C331" s="220"/>
      <c r="D331" s="221" t="s">
        <v>134</v>
      </c>
      <c r="E331" s="222" t="s">
        <v>1</v>
      </c>
      <c r="F331" s="223" t="s">
        <v>487</v>
      </c>
      <c r="G331" s="220"/>
      <c r="H331" s="224">
        <v>1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134</v>
      </c>
      <c r="AU331" s="230" t="s">
        <v>86</v>
      </c>
      <c r="AV331" s="13" t="s">
        <v>86</v>
      </c>
      <c r="AW331" s="13" t="s">
        <v>35</v>
      </c>
      <c r="AX331" s="13" t="s">
        <v>8</v>
      </c>
      <c r="AY331" s="230" t="s">
        <v>126</v>
      </c>
    </row>
    <row r="332" spans="1:65" s="2" customFormat="1" ht="36" customHeight="1">
      <c r="A332" s="35"/>
      <c r="B332" s="36"/>
      <c r="C332" s="205" t="s">
        <v>488</v>
      </c>
      <c r="D332" s="205" t="s">
        <v>128</v>
      </c>
      <c r="E332" s="206" t="s">
        <v>489</v>
      </c>
      <c r="F332" s="207" t="s">
        <v>490</v>
      </c>
      <c r="G332" s="208" t="s">
        <v>485</v>
      </c>
      <c r="H332" s="209">
        <v>1</v>
      </c>
      <c r="I332" s="210"/>
      <c r="J332" s="211">
        <f>ROUND(I332*H332,0)</f>
        <v>0</v>
      </c>
      <c r="K332" s="212"/>
      <c r="L332" s="40"/>
      <c r="M332" s="213" t="s">
        <v>1</v>
      </c>
      <c r="N332" s="214" t="s">
        <v>43</v>
      </c>
      <c r="O332" s="72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479</v>
      </c>
      <c r="AT332" s="217" t="s">
        <v>128</v>
      </c>
      <c r="AU332" s="217" t="s">
        <v>86</v>
      </c>
      <c r="AY332" s="18" t="s">
        <v>126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8</v>
      </c>
      <c r="BK332" s="218">
        <f>ROUND(I332*H332,0)</f>
        <v>0</v>
      </c>
      <c r="BL332" s="18" t="s">
        <v>479</v>
      </c>
      <c r="BM332" s="217" t="s">
        <v>491</v>
      </c>
    </row>
    <row r="333" spans="1:65" s="12" customFormat="1" ht="22.9" customHeight="1">
      <c r="B333" s="189"/>
      <c r="C333" s="190"/>
      <c r="D333" s="191" t="s">
        <v>77</v>
      </c>
      <c r="E333" s="203" t="s">
        <v>492</v>
      </c>
      <c r="F333" s="203" t="s">
        <v>493</v>
      </c>
      <c r="G333" s="190"/>
      <c r="H333" s="190"/>
      <c r="I333" s="193"/>
      <c r="J333" s="204">
        <f>BK333</f>
        <v>0</v>
      </c>
      <c r="K333" s="190"/>
      <c r="L333" s="195"/>
      <c r="M333" s="196"/>
      <c r="N333" s="197"/>
      <c r="O333" s="197"/>
      <c r="P333" s="198">
        <f>SUM(P334:P336)</f>
        <v>0</v>
      </c>
      <c r="Q333" s="197"/>
      <c r="R333" s="198">
        <f>SUM(R334:R336)</f>
        <v>0</v>
      </c>
      <c r="S333" s="197"/>
      <c r="T333" s="199">
        <f>SUM(T334:T336)</f>
        <v>0</v>
      </c>
      <c r="AR333" s="200" t="s">
        <v>148</v>
      </c>
      <c r="AT333" s="201" t="s">
        <v>77</v>
      </c>
      <c r="AU333" s="201" t="s">
        <v>8</v>
      </c>
      <c r="AY333" s="200" t="s">
        <v>126</v>
      </c>
      <c r="BK333" s="202">
        <f>SUM(BK334:BK336)</f>
        <v>0</v>
      </c>
    </row>
    <row r="334" spans="1:65" s="2" customFormat="1" ht="24" customHeight="1">
      <c r="A334" s="35"/>
      <c r="B334" s="36"/>
      <c r="C334" s="205" t="s">
        <v>494</v>
      </c>
      <c r="D334" s="205" t="s">
        <v>128</v>
      </c>
      <c r="E334" s="206" t="s">
        <v>495</v>
      </c>
      <c r="F334" s="207" t="s">
        <v>496</v>
      </c>
      <c r="G334" s="208" t="s">
        <v>485</v>
      </c>
      <c r="H334" s="209">
        <v>1</v>
      </c>
      <c r="I334" s="210"/>
      <c r="J334" s="211">
        <f>ROUND(I334*H334,0)</f>
        <v>0</v>
      </c>
      <c r="K334" s="212"/>
      <c r="L334" s="40"/>
      <c r="M334" s="213" t="s">
        <v>1</v>
      </c>
      <c r="N334" s="214" t="s">
        <v>43</v>
      </c>
      <c r="O334" s="72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479</v>
      </c>
      <c r="AT334" s="217" t="s">
        <v>128</v>
      </c>
      <c r="AU334" s="217" t="s">
        <v>86</v>
      </c>
      <c r="AY334" s="18" t="s">
        <v>126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8</v>
      </c>
      <c r="BK334" s="218">
        <f>ROUND(I334*H334,0)</f>
        <v>0</v>
      </c>
      <c r="BL334" s="18" t="s">
        <v>479</v>
      </c>
      <c r="BM334" s="217" t="s">
        <v>497</v>
      </c>
    </row>
    <row r="335" spans="1:65" s="2" customFormat="1" ht="24" customHeight="1">
      <c r="A335" s="35"/>
      <c r="B335" s="36"/>
      <c r="C335" s="205" t="s">
        <v>498</v>
      </c>
      <c r="D335" s="205" t="s">
        <v>128</v>
      </c>
      <c r="E335" s="206" t="s">
        <v>499</v>
      </c>
      <c r="F335" s="207" t="s">
        <v>500</v>
      </c>
      <c r="G335" s="208" t="s">
        <v>485</v>
      </c>
      <c r="H335" s="209">
        <v>1</v>
      </c>
      <c r="I335" s="210"/>
      <c r="J335" s="211">
        <f>ROUND(I335*H335,0)</f>
        <v>0</v>
      </c>
      <c r="K335" s="212"/>
      <c r="L335" s="40"/>
      <c r="M335" s="213" t="s">
        <v>1</v>
      </c>
      <c r="N335" s="214" t="s">
        <v>43</v>
      </c>
      <c r="O335" s="72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7" t="s">
        <v>479</v>
      </c>
      <c r="AT335" s="217" t="s">
        <v>128</v>
      </c>
      <c r="AU335" s="217" t="s">
        <v>86</v>
      </c>
      <c r="AY335" s="18" t="s">
        <v>126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8</v>
      </c>
      <c r="BK335" s="218">
        <f>ROUND(I335*H335,0)</f>
        <v>0</v>
      </c>
      <c r="BL335" s="18" t="s">
        <v>479</v>
      </c>
      <c r="BM335" s="217" t="s">
        <v>501</v>
      </c>
    </row>
    <row r="336" spans="1:65" s="13" customFormat="1" ht="11.25">
      <c r="B336" s="219"/>
      <c r="C336" s="220"/>
      <c r="D336" s="221" t="s">
        <v>134</v>
      </c>
      <c r="E336" s="222" t="s">
        <v>1</v>
      </c>
      <c r="F336" s="223" t="s">
        <v>502</v>
      </c>
      <c r="G336" s="220"/>
      <c r="H336" s="224">
        <v>1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134</v>
      </c>
      <c r="AU336" s="230" t="s">
        <v>86</v>
      </c>
      <c r="AV336" s="13" t="s">
        <v>86</v>
      </c>
      <c r="AW336" s="13" t="s">
        <v>35</v>
      </c>
      <c r="AX336" s="13" t="s">
        <v>8</v>
      </c>
      <c r="AY336" s="230" t="s">
        <v>126</v>
      </c>
    </row>
    <row r="337" spans="1:65" s="12" customFormat="1" ht="22.9" customHeight="1">
      <c r="B337" s="189"/>
      <c r="C337" s="190"/>
      <c r="D337" s="191" t="s">
        <v>77</v>
      </c>
      <c r="E337" s="203" t="s">
        <v>503</v>
      </c>
      <c r="F337" s="203" t="s">
        <v>504</v>
      </c>
      <c r="G337" s="190"/>
      <c r="H337" s="190"/>
      <c r="I337" s="193"/>
      <c r="J337" s="204">
        <f>BK337</f>
        <v>0</v>
      </c>
      <c r="K337" s="190"/>
      <c r="L337" s="195"/>
      <c r="M337" s="196"/>
      <c r="N337" s="197"/>
      <c r="O337" s="197"/>
      <c r="P337" s="198">
        <f>SUM(P338:P339)</f>
        <v>0</v>
      </c>
      <c r="Q337" s="197"/>
      <c r="R337" s="198">
        <f>SUM(R338:R339)</f>
        <v>0</v>
      </c>
      <c r="S337" s="197"/>
      <c r="T337" s="199">
        <f>SUM(T338:T339)</f>
        <v>0</v>
      </c>
      <c r="AR337" s="200" t="s">
        <v>148</v>
      </c>
      <c r="AT337" s="201" t="s">
        <v>77</v>
      </c>
      <c r="AU337" s="201" t="s">
        <v>8</v>
      </c>
      <c r="AY337" s="200" t="s">
        <v>126</v>
      </c>
      <c r="BK337" s="202">
        <f>SUM(BK338:BK339)</f>
        <v>0</v>
      </c>
    </row>
    <row r="338" spans="1:65" s="2" customFormat="1" ht="16.5" customHeight="1">
      <c r="A338" s="35"/>
      <c r="B338" s="36"/>
      <c r="C338" s="205" t="s">
        <v>505</v>
      </c>
      <c r="D338" s="205" t="s">
        <v>128</v>
      </c>
      <c r="E338" s="206" t="s">
        <v>506</v>
      </c>
      <c r="F338" s="207" t="s">
        <v>507</v>
      </c>
      <c r="G338" s="208" t="s">
        <v>485</v>
      </c>
      <c r="H338" s="209">
        <v>1</v>
      </c>
      <c r="I338" s="210"/>
      <c r="J338" s="211">
        <f>ROUND(I338*H338,0)</f>
        <v>0</v>
      </c>
      <c r="K338" s="212"/>
      <c r="L338" s="40"/>
      <c r="M338" s="213" t="s">
        <v>1</v>
      </c>
      <c r="N338" s="214" t="s">
        <v>43</v>
      </c>
      <c r="O338" s="72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7" t="s">
        <v>479</v>
      </c>
      <c r="AT338" s="217" t="s">
        <v>128</v>
      </c>
      <c r="AU338" s="217" t="s">
        <v>86</v>
      </c>
      <c r="AY338" s="18" t="s">
        <v>126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8</v>
      </c>
      <c r="BK338" s="218">
        <f>ROUND(I338*H338,0)</f>
        <v>0</v>
      </c>
      <c r="BL338" s="18" t="s">
        <v>479</v>
      </c>
      <c r="BM338" s="217" t="s">
        <v>508</v>
      </c>
    </row>
    <row r="339" spans="1:65" s="13" customFormat="1" ht="11.25">
      <c r="B339" s="219"/>
      <c r="C339" s="220"/>
      <c r="D339" s="221" t="s">
        <v>134</v>
      </c>
      <c r="E339" s="222" t="s">
        <v>1</v>
      </c>
      <c r="F339" s="223" t="s">
        <v>509</v>
      </c>
      <c r="G339" s="220"/>
      <c r="H339" s="224">
        <v>1</v>
      </c>
      <c r="I339" s="225"/>
      <c r="J339" s="220"/>
      <c r="K339" s="220"/>
      <c r="L339" s="226"/>
      <c r="M339" s="274"/>
      <c r="N339" s="275"/>
      <c r="O339" s="275"/>
      <c r="P339" s="275"/>
      <c r="Q339" s="275"/>
      <c r="R339" s="275"/>
      <c r="S339" s="275"/>
      <c r="T339" s="276"/>
      <c r="AT339" s="230" t="s">
        <v>134</v>
      </c>
      <c r="AU339" s="230" t="s">
        <v>86</v>
      </c>
      <c r="AV339" s="13" t="s">
        <v>86</v>
      </c>
      <c r="AW339" s="13" t="s">
        <v>35</v>
      </c>
      <c r="AX339" s="13" t="s">
        <v>8</v>
      </c>
      <c r="AY339" s="230" t="s">
        <v>126</v>
      </c>
    </row>
    <row r="340" spans="1:65" s="2" customFormat="1" ht="6.95" customHeight="1">
      <c r="A340" s="35"/>
      <c r="B340" s="55"/>
      <c r="C340" s="56"/>
      <c r="D340" s="56"/>
      <c r="E340" s="56"/>
      <c r="F340" s="56"/>
      <c r="G340" s="56"/>
      <c r="H340" s="56"/>
      <c r="I340" s="153"/>
      <c r="J340" s="56"/>
      <c r="K340" s="56"/>
      <c r="L340" s="40"/>
      <c r="M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</row>
  </sheetData>
  <sheetProtection algorithmName="SHA-512" hashValue="7xBpm4fkPV2YeBRP9lATevaLNkdQtdGS62H9GXFNmu19OL4nwtegx/QMX7jNCJODPC8otDA1xdMbi1iikBz7mA==" saltValue="xEaT/5+jvxCyRevoB8PBHSauqe+X3GoMqQqvguBUi4N4Anpzcc3wogTgpooJpSRPgpFW4LCKEVDElNkeJhqzfg==" spinCount="100000" sheet="1" objects="1" scenarios="1" formatColumns="0" formatRows="0" autoFilter="0"/>
  <autoFilter ref="C126:K339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86</v>
      </c>
    </row>
    <row r="4" spans="1:46" s="1" customFormat="1" ht="24.95" customHeight="1">
      <c r="B4" s="21"/>
      <c r="D4" s="113" t="s">
        <v>91</v>
      </c>
      <c r="I4" s="109"/>
      <c r="L4" s="21"/>
      <c r="M4" s="114" t="s">
        <v>11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17</v>
      </c>
      <c r="I6" s="109"/>
      <c r="L6" s="21"/>
    </row>
    <row r="7" spans="1:46" s="1" customFormat="1" ht="16.5" customHeight="1">
      <c r="B7" s="21"/>
      <c r="E7" s="324" t="str">
        <f>'Rekapitulace stavby'!K6</f>
        <v>Rekonstrukce přechodu ve Štěpánovicích</v>
      </c>
      <c r="F7" s="325"/>
      <c r="G7" s="325"/>
      <c r="H7" s="325"/>
      <c r="I7" s="109"/>
      <c r="L7" s="21"/>
    </row>
    <row r="8" spans="1:46" s="2" customFormat="1" ht="12" customHeight="1">
      <c r="A8" s="35"/>
      <c r="B8" s="40"/>
      <c r="C8" s="35"/>
      <c r="D8" s="115" t="s">
        <v>92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6" t="s">
        <v>510</v>
      </c>
      <c r="F9" s="327"/>
      <c r="G9" s="327"/>
      <c r="H9" s="327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19</v>
      </c>
      <c r="E11" s="35"/>
      <c r="F11" s="117" t="s">
        <v>90</v>
      </c>
      <c r="G11" s="35"/>
      <c r="H11" s="35"/>
      <c r="I11" s="118" t="s">
        <v>21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511</v>
      </c>
      <c r="G12" s="35"/>
      <c r="H12" s="35"/>
      <c r="I12" s="118" t="s">
        <v>24</v>
      </c>
      <c r="J12" s="119" t="str">
        <f>'Rekapitulace stavby'!AN8</f>
        <v>16. 9. 2019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26</v>
      </c>
      <c r="E14" s="35"/>
      <c r="F14" s="35"/>
      <c r="G14" s="35"/>
      <c r="H14" s="35"/>
      <c r="I14" s="118" t="s">
        <v>27</v>
      </c>
      <c r="J14" s="117" t="s">
        <v>28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29</v>
      </c>
      <c r="F15" s="35"/>
      <c r="G15" s="35"/>
      <c r="H15" s="35"/>
      <c r="I15" s="118" t="s">
        <v>30</v>
      </c>
      <c r="J15" s="117" t="s">
        <v>94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31</v>
      </c>
      <c r="E17" s="35"/>
      <c r="F17" s="35"/>
      <c r="G17" s="35"/>
      <c r="H17" s="35"/>
      <c r="I17" s="118" t="s">
        <v>27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8" t="str">
        <f>'Rekapitulace stavby'!E14</f>
        <v>Vyplň údaj</v>
      </c>
      <c r="F18" s="329"/>
      <c r="G18" s="329"/>
      <c r="H18" s="329"/>
      <c r="I18" s="118" t="s">
        <v>30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33</v>
      </c>
      <c r="E20" s="35"/>
      <c r="F20" s="35"/>
      <c r="G20" s="35"/>
      <c r="H20" s="35"/>
      <c r="I20" s="118" t="s">
        <v>27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30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36</v>
      </c>
      <c r="E23" s="35"/>
      <c r="F23" s="35"/>
      <c r="G23" s="35"/>
      <c r="H23" s="35"/>
      <c r="I23" s="118" t="s">
        <v>27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30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0" t="s">
        <v>1</v>
      </c>
      <c r="F27" s="330"/>
      <c r="G27" s="330"/>
      <c r="H27" s="33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38</v>
      </c>
      <c r="E30" s="35"/>
      <c r="F30" s="35"/>
      <c r="G30" s="35"/>
      <c r="H30" s="35"/>
      <c r="I30" s="116"/>
      <c r="J30" s="127">
        <f>ROUND(J123, 0)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40</v>
      </c>
      <c r="G32" s="35"/>
      <c r="H32" s="35"/>
      <c r="I32" s="129" t="s">
        <v>39</v>
      </c>
      <c r="J32" s="128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42</v>
      </c>
      <c r="E33" s="115" t="s">
        <v>43</v>
      </c>
      <c r="F33" s="131">
        <f>ROUND((SUM(BE123:BE174)),  0)</f>
        <v>0</v>
      </c>
      <c r="G33" s="35"/>
      <c r="H33" s="35"/>
      <c r="I33" s="132">
        <v>0.21</v>
      </c>
      <c r="J33" s="131">
        <f>ROUND(((SUM(BE123:BE174))*I33),  0)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44</v>
      </c>
      <c r="F34" s="131">
        <f>ROUND((SUM(BF123:BF174)),  0)</f>
        <v>0</v>
      </c>
      <c r="G34" s="35"/>
      <c r="H34" s="35"/>
      <c r="I34" s="132">
        <v>0.15</v>
      </c>
      <c r="J34" s="131">
        <f>ROUND(((SUM(BF123:BF174))*I34),  0)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45</v>
      </c>
      <c r="F35" s="131">
        <f>ROUND((SUM(BG123:BG174)),  0)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46</v>
      </c>
      <c r="F36" s="131">
        <f>ROUND((SUM(BH123:BH174)),  0)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47</v>
      </c>
      <c r="F37" s="131">
        <f>ROUND((SUM(BI123:BI174)),  0)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48</v>
      </c>
      <c r="E39" s="135"/>
      <c r="F39" s="135"/>
      <c r="G39" s="136" t="s">
        <v>49</v>
      </c>
      <c r="H39" s="137" t="s">
        <v>50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51</v>
      </c>
      <c r="E50" s="142"/>
      <c r="F50" s="142"/>
      <c r="G50" s="141" t="s">
        <v>52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53</v>
      </c>
      <c r="E61" s="145"/>
      <c r="F61" s="146" t="s">
        <v>54</v>
      </c>
      <c r="G61" s="144" t="s">
        <v>53</v>
      </c>
      <c r="H61" s="145"/>
      <c r="I61" s="147"/>
      <c r="J61" s="148" t="s">
        <v>54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55</v>
      </c>
      <c r="E65" s="149"/>
      <c r="F65" s="149"/>
      <c r="G65" s="141" t="s">
        <v>56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53</v>
      </c>
      <c r="E76" s="145"/>
      <c r="F76" s="146" t="s">
        <v>54</v>
      </c>
      <c r="G76" s="144" t="s">
        <v>53</v>
      </c>
      <c r="H76" s="145"/>
      <c r="I76" s="147"/>
      <c r="J76" s="148" t="s">
        <v>54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1" t="str">
        <f>E7</f>
        <v>Rekonstrukce přechodu ve Štěpánovicích</v>
      </c>
      <c r="F85" s="332"/>
      <c r="G85" s="332"/>
      <c r="H85" s="332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3" t="str">
        <f>E9</f>
        <v>102 - Osvětlení</v>
      </c>
      <c r="F87" s="333"/>
      <c r="G87" s="333"/>
      <c r="H87" s="333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Strážkovice</v>
      </c>
      <c r="G89" s="37"/>
      <c r="H89" s="37"/>
      <c r="I89" s="118" t="s">
        <v>24</v>
      </c>
      <c r="J89" s="67" t="str">
        <f>IF(J12="","",J12)</f>
        <v>16. 9. 2019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26</v>
      </c>
      <c r="D91" s="37"/>
      <c r="E91" s="37"/>
      <c r="F91" s="28" t="str">
        <f>E15</f>
        <v>Obec Štěpánovice,Vlkovická 154</v>
      </c>
      <c r="G91" s="37"/>
      <c r="H91" s="37"/>
      <c r="I91" s="118" t="s">
        <v>33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31</v>
      </c>
      <c r="D92" s="37"/>
      <c r="E92" s="37"/>
      <c r="F92" s="28" t="str">
        <f>IF(E18="","",E18)</f>
        <v>Vyplň údaj</v>
      </c>
      <c r="G92" s="37"/>
      <c r="H92" s="37"/>
      <c r="I92" s="118" t="s">
        <v>36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96</v>
      </c>
      <c r="D94" s="158"/>
      <c r="E94" s="158"/>
      <c r="F94" s="158"/>
      <c r="G94" s="158"/>
      <c r="H94" s="158"/>
      <c r="I94" s="159"/>
      <c r="J94" s="160" t="s">
        <v>97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98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99</v>
      </c>
    </row>
    <row r="97" spans="1:31" s="9" customFormat="1" ht="24.95" customHeight="1">
      <c r="B97" s="162"/>
      <c r="C97" s="163"/>
      <c r="D97" s="164" t="s">
        <v>512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513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514</v>
      </c>
      <c r="E99" s="172"/>
      <c r="F99" s="172"/>
      <c r="G99" s="172"/>
      <c r="H99" s="172"/>
      <c r="I99" s="173"/>
      <c r="J99" s="174">
        <f>J147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515</v>
      </c>
      <c r="E100" s="165"/>
      <c r="F100" s="165"/>
      <c r="G100" s="165"/>
      <c r="H100" s="165"/>
      <c r="I100" s="166"/>
      <c r="J100" s="167">
        <f>J149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516</v>
      </c>
      <c r="E101" s="165"/>
      <c r="F101" s="165"/>
      <c r="G101" s="165"/>
      <c r="H101" s="165"/>
      <c r="I101" s="166"/>
      <c r="J101" s="167">
        <f>J151</f>
        <v>0</v>
      </c>
      <c r="K101" s="163"/>
      <c r="L101" s="168"/>
    </row>
    <row r="102" spans="1:31" s="10" customFormat="1" ht="19.899999999999999" customHeight="1">
      <c r="B102" s="169"/>
      <c r="C102" s="170"/>
      <c r="D102" s="171" t="s">
        <v>517</v>
      </c>
      <c r="E102" s="172"/>
      <c r="F102" s="172"/>
      <c r="G102" s="172"/>
      <c r="H102" s="172"/>
      <c r="I102" s="173"/>
      <c r="J102" s="174">
        <f>J165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518</v>
      </c>
      <c r="E103" s="172"/>
      <c r="F103" s="172"/>
      <c r="G103" s="172"/>
      <c r="H103" s="172"/>
      <c r="I103" s="173"/>
      <c r="J103" s="174">
        <f>J173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111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17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1" t="str">
        <f>E7</f>
        <v>Rekonstrukce přechodu ve Štěpánovicích</v>
      </c>
      <c r="F113" s="332"/>
      <c r="G113" s="332"/>
      <c r="H113" s="332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92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3" t="str">
        <f>E9</f>
        <v>102 - Osvětlení</v>
      </c>
      <c r="F115" s="333"/>
      <c r="G115" s="333"/>
      <c r="H115" s="333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22</v>
      </c>
      <c r="D117" s="37"/>
      <c r="E117" s="37"/>
      <c r="F117" s="28" t="str">
        <f>F12</f>
        <v>Strážkovice</v>
      </c>
      <c r="G117" s="37"/>
      <c r="H117" s="37"/>
      <c r="I117" s="118" t="s">
        <v>24</v>
      </c>
      <c r="J117" s="67" t="str">
        <f>IF(J12="","",J12)</f>
        <v>16. 9. 2019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26</v>
      </c>
      <c r="D119" s="37"/>
      <c r="E119" s="37"/>
      <c r="F119" s="28" t="str">
        <f>E15</f>
        <v>Obec Štěpánovice,Vlkovická 154</v>
      </c>
      <c r="G119" s="37"/>
      <c r="H119" s="37"/>
      <c r="I119" s="118" t="s">
        <v>33</v>
      </c>
      <c r="J119" s="33" t="str">
        <f>E21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31</v>
      </c>
      <c r="D120" s="37"/>
      <c r="E120" s="37"/>
      <c r="F120" s="28" t="str">
        <f>IF(E18="","",E18)</f>
        <v>Vyplň údaj</v>
      </c>
      <c r="G120" s="37"/>
      <c r="H120" s="37"/>
      <c r="I120" s="118" t="s">
        <v>36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112</v>
      </c>
      <c r="D122" s="179" t="s">
        <v>63</v>
      </c>
      <c r="E122" s="179" t="s">
        <v>59</v>
      </c>
      <c r="F122" s="179" t="s">
        <v>60</v>
      </c>
      <c r="G122" s="179" t="s">
        <v>113</v>
      </c>
      <c r="H122" s="179" t="s">
        <v>114</v>
      </c>
      <c r="I122" s="180" t="s">
        <v>115</v>
      </c>
      <c r="J122" s="181" t="s">
        <v>97</v>
      </c>
      <c r="K122" s="182" t="s">
        <v>116</v>
      </c>
      <c r="L122" s="183"/>
      <c r="M122" s="76" t="s">
        <v>1</v>
      </c>
      <c r="N122" s="77" t="s">
        <v>42</v>
      </c>
      <c r="O122" s="77" t="s">
        <v>117</v>
      </c>
      <c r="P122" s="77" t="s">
        <v>118</v>
      </c>
      <c r="Q122" s="77" t="s">
        <v>119</v>
      </c>
      <c r="R122" s="77" t="s">
        <v>120</v>
      </c>
      <c r="S122" s="77" t="s">
        <v>121</v>
      </c>
      <c r="T122" s="78" t="s">
        <v>122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123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P124+P149+P151</f>
        <v>0</v>
      </c>
      <c r="Q123" s="80"/>
      <c r="R123" s="186">
        <f>R124+R149+R151</f>
        <v>0</v>
      </c>
      <c r="S123" s="80"/>
      <c r="T123" s="187">
        <f>T124+T149+T151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77</v>
      </c>
      <c r="AU123" s="18" t="s">
        <v>99</v>
      </c>
      <c r="BK123" s="188">
        <f>BK124+BK149+BK151</f>
        <v>0</v>
      </c>
    </row>
    <row r="124" spans="1:65" s="12" customFormat="1" ht="25.9" customHeight="1">
      <c r="B124" s="189"/>
      <c r="C124" s="190"/>
      <c r="D124" s="191" t="s">
        <v>77</v>
      </c>
      <c r="E124" s="192" t="s">
        <v>519</v>
      </c>
      <c r="F124" s="192" t="s">
        <v>520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P125+P147</f>
        <v>0</v>
      </c>
      <c r="Q124" s="197"/>
      <c r="R124" s="198">
        <f>R125+R147</f>
        <v>0</v>
      </c>
      <c r="S124" s="197"/>
      <c r="T124" s="199">
        <f>T125+T147</f>
        <v>0</v>
      </c>
      <c r="AR124" s="200" t="s">
        <v>8</v>
      </c>
      <c r="AT124" s="201" t="s">
        <v>77</v>
      </c>
      <c r="AU124" s="201" t="s">
        <v>78</v>
      </c>
      <c r="AY124" s="200" t="s">
        <v>126</v>
      </c>
      <c r="BK124" s="202">
        <f>BK125+BK147</f>
        <v>0</v>
      </c>
    </row>
    <row r="125" spans="1:65" s="12" customFormat="1" ht="22.9" customHeight="1">
      <c r="B125" s="189"/>
      <c r="C125" s="190"/>
      <c r="D125" s="191" t="s">
        <v>77</v>
      </c>
      <c r="E125" s="203" t="s">
        <v>521</v>
      </c>
      <c r="F125" s="203" t="s">
        <v>522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SUM(P126:P146)</f>
        <v>0</v>
      </c>
      <c r="Q125" s="197"/>
      <c r="R125" s="198">
        <f>SUM(R126:R146)</f>
        <v>0</v>
      </c>
      <c r="S125" s="197"/>
      <c r="T125" s="199">
        <f>SUM(T126:T146)</f>
        <v>0</v>
      </c>
      <c r="AR125" s="200" t="s">
        <v>8</v>
      </c>
      <c r="AT125" s="201" t="s">
        <v>77</v>
      </c>
      <c r="AU125" s="201" t="s">
        <v>8</v>
      </c>
      <c r="AY125" s="200" t="s">
        <v>126</v>
      </c>
      <c r="BK125" s="202">
        <f>SUM(BK126:BK146)</f>
        <v>0</v>
      </c>
    </row>
    <row r="126" spans="1:65" s="2" customFormat="1" ht="24" customHeight="1">
      <c r="A126" s="35"/>
      <c r="B126" s="36"/>
      <c r="C126" s="205" t="s">
        <v>8</v>
      </c>
      <c r="D126" s="205" t="s">
        <v>128</v>
      </c>
      <c r="E126" s="206" t="s">
        <v>523</v>
      </c>
      <c r="F126" s="207" t="s">
        <v>524</v>
      </c>
      <c r="G126" s="208" t="s">
        <v>181</v>
      </c>
      <c r="H126" s="209">
        <v>100</v>
      </c>
      <c r="I126" s="210"/>
      <c r="J126" s="211">
        <f t="shared" ref="J126:J146" si="0">ROUND(I126*H126,0)</f>
        <v>0</v>
      </c>
      <c r="K126" s="212"/>
      <c r="L126" s="40"/>
      <c r="M126" s="213" t="s">
        <v>1</v>
      </c>
      <c r="N126" s="214" t="s">
        <v>43</v>
      </c>
      <c r="O126" s="72"/>
      <c r="P126" s="215">
        <f t="shared" ref="P126:P146" si="1">O126*H126</f>
        <v>0</v>
      </c>
      <c r="Q126" s="215">
        <v>0</v>
      </c>
      <c r="R126" s="215">
        <f t="shared" ref="R126:R146" si="2">Q126*H126</f>
        <v>0</v>
      </c>
      <c r="S126" s="215">
        <v>0</v>
      </c>
      <c r="T126" s="216">
        <f t="shared" ref="T126:T146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132</v>
      </c>
      <c r="AT126" s="217" t="s">
        <v>128</v>
      </c>
      <c r="AU126" s="217" t="s">
        <v>86</v>
      </c>
      <c r="AY126" s="18" t="s">
        <v>126</v>
      </c>
      <c r="BE126" s="218">
        <f t="shared" ref="BE126:BE146" si="4">IF(N126="základní",J126,0)</f>
        <v>0</v>
      </c>
      <c r="BF126" s="218">
        <f t="shared" ref="BF126:BF146" si="5">IF(N126="snížená",J126,0)</f>
        <v>0</v>
      </c>
      <c r="BG126" s="218">
        <f t="shared" ref="BG126:BG146" si="6">IF(N126="zákl. přenesená",J126,0)</f>
        <v>0</v>
      </c>
      <c r="BH126" s="218">
        <f t="shared" ref="BH126:BH146" si="7">IF(N126="sníž. přenesená",J126,0)</f>
        <v>0</v>
      </c>
      <c r="BI126" s="218">
        <f t="shared" ref="BI126:BI146" si="8">IF(N126="nulová",J126,0)</f>
        <v>0</v>
      </c>
      <c r="BJ126" s="18" t="s">
        <v>8</v>
      </c>
      <c r="BK126" s="218">
        <f t="shared" ref="BK126:BK146" si="9">ROUND(I126*H126,0)</f>
        <v>0</v>
      </c>
      <c r="BL126" s="18" t="s">
        <v>132</v>
      </c>
      <c r="BM126" s="217" t="s">
        <v>86</v>
      </c>
    </row>
    <row r="127" spans="1:65" s="2" customFormat="1" ht="16.5" customHeight="1">
      <c r="A127" s="35"/>
      <c r="B127" s="36"/>
      <c r="C127" s="205" t="s">
        <v>86</v>
      </c>
      <c r="D127" s="205" t="s">
        <v>128</v>
      </c>
      <c r="E127" s="206" t="s">
        <v>525</v>
      </c>
      <c r="F127" s="207" t="s">
        <v>526</v>
      </c>
      <c r="G127" s="208" t="s">
        <v>181</v>
      </c>
      <c r="H127" s="209">
        <v>100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43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132</v>
      </c>
      <c r="AT127" s="217" t="s">
        <v>128</v>
      </c>
      <c r="AU127" s="217" t="s">
        <v>86</v>
      </c>
      <c r="AY127" s="18" t="s">
        <v>126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</v>
      </c>
      <c r="BK127" s="218">
        <f t="shared" si="9"/>
        <v>0</v>
      </c>
      <c r="BL127" s="18" t="s">
        <v>132</v>
      </c>
      <c r="BM127" s="217" t="s">
        <v>132</v>
      </c>
    </row>
    <row r="128" spans="1:65" s="2" customFormat="1" ht="16.5" customHeight="1">
      <c r="A128" s="35"/>
      <c r="B128" s="36"/>
      <c r="C128" s="205" t="s">
        <v>139</v>
      </c>
      <c r="D128" s="205" t="s">
        <v>128</v>
      </c>
      <c r="E128" s="206" t="s">
        <v>527</v>
      </c>
      <c r="F128" s="207" t="s">
        <v>528</v>
      </c>
      <c r="G128" s="208" t="s">
        <v>181</v>
      </c>
      <c r="H128" s="209">
        <v>25</v>
      </c>
      <c r="I128" s="210"/>
      <c r="J128" s="211">
        <f t="shared" si="0"/>
        <v>0</v>
      </c>
      <c r="K128" s="212"/>
      <c r="L128" s="40"/>
      <c r="M128" s="213" t="s">
        <v>1</v>
      </c>
      <c r="N128" s="214" t="s">
        <v>43</v>
      </c>
      <c r="O128" s="72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132</v>
      </c>
      <c r="AT128" s="217" t="s">
        <v>128</v>
      </c>
      <c r="AU128" s="217" t="s">
        <v>86</v>
      </c>
      <c r="AY128" s="18" t="s">
        <v>126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</v>
      </c>
      <c r="BK128" s="218">
        <f t="shared" si="9"/>
        <v>0</v>
      </c>
      <c r="BL128" s="18" t="s">
        <v>132</v>
      </c>
      <c r="BM128" s="217" t="s">
        <v>154</v>
      </c>
    </row>
    <row r="129" spans="1:65" s="2" customFormat="1" ht="16.5" customHeight="1">
      <c r="A129" s="35"/>
      <c r="B129" s="36"/>
      <c r="C129" s="205" t="s">
        <v>132</v>
      </c>
      <c r="D129" s="205" t="s">
        <v>128</v>
      </c>
      <c r="E129" s="206" t="s">
        <v>529</v>
      </c>
      <c r="F129" s="207" t="s">
        <v>530</v>
      </c>
      <c r="G129" s="208" t="s">
        <v>181</v>
      </c>
      <c r="H129" s="209">
        <v>105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43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132</v>
      </c>
      <c r="AT129" s="217" t="s">
        <v>128</v>
      </c>
      <c r="AU129" s="217" t="s">
        <v>86</v>
      </c>
      <c r="AY129" s="18" t="s">
        <v>126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</v>
      </c>
      <c r="BK129" s="218">
        <f t="shared" si="9"/>
        <v>0</v>
      </c>
      <c r="BL129" s="18" t="s">
        <v>132</v>
      </c>
      <c r="BM129" s="217" t="s">
        <v>171</v>
      </c>
    </row>
    <row r="130" spans="1:65" s="2" customFormat="1" ht="16.5" customHeight="1">
      <c r="A130" s="35"/>
      <c r="B130" s="36"/>
      <c r="C130" s="205" t="s">
        <v>148</v>
      </c>
      <c r="D130" s="205" t="s">
        <v>128</v>
      </c>
      <c r="E130" s="206" t="s">
        <v>531</v>
      </c>
      <c r="F130" s="207" t="s">
        <v>532</v>
      </c>
      <c r="G130" s="208" t="s">
        <v>533</v>
      </c>
      <c r="H130" s="209">
        <v>18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43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132</v>
      </c>
      <c r="AT130" s="217" t="s">
        <v>128</v>
      </c>
      <c r="AU130" s="217" t="s">
        <v>86</v>
      </c>
      <c r="AY130" s="18" t="s">
        <v>126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</v>
      </c>
      <c r="BK130" s="218">
        <f t="shared" si="9"/>
        <v>0</v>
      </c>
      <c r="BL130" s="18" t="s">
        <v>132</v>
      </c>
      <c r="BM130" s="217" t="s">
        <v>184</v>
      </c>
    </row>
    <row r="131" spans="1:65" s="2" customFormat="1" ht="16.5" customHeight="1">
      <c r="A131" s="35"/>
      <c r="B131" s="36"/>
      <c r="C131" s="205" t="s">
        <v>154</v>
      </c>
      <c r="D131" s="205" t="s">
        <v>128</v>
      </c>
      <c r="E131" s="206" t="s">
        <v>534</v>
      </c>
      <c r="F131" s="207" t="s">
        <v>535</v>
      </c>
      <c r="G131" s="208" t="s">
        <v>533</v>
      </c>
      <c r="H131" s="209">
        <v>20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43</v>
      </c>
      <c r="O131" s="72"/>
      <c r="P131" s="215">
        <f t="shared" si="1"/>
        <v>0</v>
      </c>
      <c r="Q131" s="215">
        <v>0</v>
      </c>
      <c r="R131" s="215">
        <f t="shared" si="2"/>
        <v>0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132</v>
      </c>
      <c r="AT131" s="217" t="s">
        <v>128</v>
      </c>
      <c r="AU131" s="217" t="s">
        <v>86</v>
      </c>
      <c r="AY131" s="18" t="s">
        <v>126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</v>
      </c>
      <c r="BK131" s="218">
        <f t="shared" si="9"/>
        <v>0</v>
      </c>
      <c r="BL131" s="18" t="s">
        <v>132</v>
      </c>
      <c r="BM131" s="217" t="s">
        <v>196</v>
      </c>
    </row>
    <row r="132" spans="1:65" s="2" customFormat="1" ht="16.5" customHeight="1">
      <c r="A132" s="35"/>
      <c r="B132" s="36"/>
      <c r="C132" s="205" t="s">
        <v>163</v>
      </c>
      <c r="D132" s="205" t="s">
        <v>128</v>
      </c>
      <c r="E132" s="206" t="s">
        <v>536</v>
      </c>
      <c r="F132" s="207" t="s">
        <v>537</v>
      </c>
      <c r="G132" s="208" t="s">
        <v>181</v>
      </c>
      <c r="H132" s="209">
        <v>6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43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132</v>
      </c>
      <c r="AT132" s="217" t="s">
        <v>128</v>
      </c>
      <c r="AU132" s="217" t="s">
        <v>86</v>
      </c>
      <c r="AY132" s="18" t="s">
        <v>126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</v>
      </c>
      <c r="BK132" s="218">
        <f t="shared" si="9"/>
        <v>0</v>
      </c>
      <c r="BL132" s="18" t="s">
        <v>132</v>
      </c>
      <c r="BM132" s="217" t="s">
        <v>208</v>
      </c>
    </row>
    <row r="133" spans="1:65" s="2" customFormat="1" ht="16.5" customHeight="1">
      <c r="A133" s="35"/>
      <c r="B133" s="36"/>
      <c r="C133" s="205" t="s">
        <v>171</v>
      </c>
      <c r="D133" s="205" t="s">
        <v>128</v>
      </c>
      <c r="E133" s="206" t="s">
        <v>538</v>
      </c>
      <c r="F133" s="207" t="s">
        <v>539</v>
      </c>
      <c r="G133" s="208" t="s">
        <v>181</v>
      </c>
      <c r="H133" s="209">
        <v>90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43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132</v>
      </c>
      <c r="AT133" s="217" t="s">
        <v>128</v>
      </c>
      <c r="AU133" s="217" t="s">
        <v>86</v>
      </c>
      <c r="AY133" s="18" t="s">
        <v>126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</v>
      </c>
      <c r="BK133" s="218">
        <f t="shared" si="9"/>
        <v>0</v>
      </c>
      <c r="BL133" s="18" t="s">
        <v>132</v>
      </c>
      <c r="BM133" s="217" t="s">
        <v>216</v>
      </c>
    </row>
    <row r="134" spans="1:65" s="2" customFormat="1" ht="16.5" customHeight="1">
      <c r="A134" s="35"/>
      <c r="B134" s="36"/>
      <c r="C134" s="205" t="s">
        <v>178</v>
      </c>
      <c r="D134" s="205" t="s">
        <v>128</v>
      </c>
      <c r="E134" s="206" t="s">
        <v>540</v>
      </c>
      <c r="F134" s="207" t="s">
        <v>541</v>
      </c>
      <c r="G134" s="208" t="s">
        <v>533</v>
      </c>
      <c r="H134" s="209">
        <v>6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43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132</v>
      </c>
      <c r="AT134" s="217" t="s">
        <v>128</v>
      </c>
      <c r="AU134" s="217" t="s">
        <v>86</v>
      </c>
      <c r="AY134" s="18" t="s">
        <v>126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</v>
      </c>
      <c r="BK134" s="218">
        <f t="shared" si="9"/>
        <v>0</v>
      </c>
      <c r="BL134" s="18" t="s">
        <v>132</v>
      </c>
      <c r="BM134" s="217" t="s">
        <v>226</v>
      </c>
    </row>
    <row r="135" spans="1:65" s="2" customFormat="1" ht="16.5" customHeight="1">
      <c r="A135" s="35"/>
      <c r="B135" s="36"/>
      <c r="C135" s="205" t="s">
        <v>184</v>
      </c>
      <c r="D135" s="205" t="s">
        <v>128</v>
      </c>
      <c r="E135" s="206" t="s">
        <v>542</v>
      </c>
      <c r="F135" s="207" t="s">
        <v>543</v>
      </c>
      <c r="G135" s="208" t="s">
        <v>533</v>
      </c>
      <c r="H135" s="209">
        <v>3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43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132</v>
      </c>
      <c r="AT135" s="217" t="s">
        <v>128</v>
      </c>
      <c r="AU135" s="217" t="s">
        <v>86</v>
      </c>
      <c r="AY135" s="18" t="s">
        <v>126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</v>
      </c>
      <c r="BK135" s="218">
        <f t="shared" si="9"/>
        <v>0</v>
      </c>
      <c r="BL135" s="18" t="s">
        <v>132</v>
      </c>
      <c r="BM135" s="217" t="s">
        <v>239</v>
      </c>
    </row>
    <row r="136" spans="1:65" s="2" customFormat="1" ht="16.5" customHeight="1">
      <c r="A136" s="35"/>
      <c r="B136" s="36"/>
      <c r="C136" s="205" t="s">
        <v>189</v>
      </c>
      <c r="D136" s="205" t="s">
        <v>128</v>
      </c>
      <c r="E136" s="206" t="s">
        <v>544</v>
      </c>
      <c r="F136" s="207" t="s">
        <v>545</v>
      </c>
      <c r="G136" s="208" t="s">
        <v>533</v>
      </c>
      <c r="H136" s="209">
        <v>1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43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132</v>
      </c>
      <c r="AT136" s="217" t="s">
        <v>128</v>
      </c>
      <c r="AU136" s="217" t="s">
        <v>86</v>
      </c>
      <c r="AY136" s="18" t="s">
        <v>126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</v>
      </c>
      <c r="BK136" s="218">
        <f t="shared" si="9"/>
        <v>0</v>
      </c>
      <c r="BL136" s="18" t="s">
        <v>132</v>
      </c>
      <c r="BM136" s="217" t="s">
        <v>249</v>
      </c>
    </row>
    <row r="137" spans="1:65" s="2" customFormat="1" ht="16.5" customHeight="1">
      <c r="A137" s="35"/>
      <c r="B137" s="36"/>
      <c r="C137" s="205" t="s">
        <v>196</v>
      </c>
      <c r="D137" s="205" t="s">
        <v>128</v>
      </c>
      <c r="E137" s="206" t="s">
        <v>546</v>
      </c>
      <c r="F137" s="207" t="s">
        <v>547</v>
      </c>
      <c r="G137" s="208" t="s">
        <v>533</v>
      </c>
      <c r="H137" s="209">
        <v>1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43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132</v>
      </c>
      <c r="AT137" s="217" t="s">
        <v>128</v>
      </c>
      <c r="AU137" s="217" t="s">
        <v>86</v>
      </c>
      <c r="AY137" s="18" t="s">
        <v>126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</v>
      </c>
      <c r="BK137" s="218">
        <f t="shared" si="9"/>
        <v>0</v>
      </c>
      <c r="BL137" s="18" t="s">
        <v>132</v>
      </c>
      <c r="BM137" s="217" t="s">
        <v>258</v>
      </c>
    </row>
    <row r="138" spans="1:65" s="2" customFormat="1" ht="24" customHeight="1">
      <c r="A138" s="35"/>
      <c r="B138" s="36"/>
      <c r="C138" s="205" t="s">
        <v>203</v>
      </c>
      <c r="D138" s="205" t="s">
        <v>128</v>
      </c>
      <c r="E138" s="206" t="s">
        <v>548</v>
      </c>
      <c r="F138" s="207" t="s">
        <v>549</v>
      </c>
      <c r="G138" s="208" t="s">
        <v>533</v>
      </c>
      <c r="H138" s="209">
        <v>2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43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132</v>
      </c>
      <c r="AT138" s="217" t="s">
        <v>128</v>
      </c>
      <c r="AU138" s="217" t="s">
        <v>86</v>
      </c>
      <c r="AY138" s="18" t="s">
        <v>126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</v>
      </c>
      <c r="BK138" s="218">
        <f t="shared" si="9"/>
        <v>0</v>
      </c>
      <c r="BL138" s="18" t="s">
        <v>132</v>
      </c>
      <c r="BM138" s="217" t="s">
        <v>270</v>
      </c>
    </row>
    <row r="139" spans="1:65" s="2" customFormat="1" ht="24" customHeight="1">
      <c r="A139" s="35"/>
      <c r="B139" s="36"/>
      <c r="C139" s="205" t="s">
        <v>208</v>
      </c>
      <c r="D139" s="205" t="s">
        <v>128</v>
      </c>
      <c r="E139" s="206" t="s">
        <v>550</v>
      </c>
      <c r="F139" s="207" t="s">
        <v>551</v>
      </c>
      <c r="G139" s="208" t="s">
        <v>533</v>
      </c>
      <c r="H139" s="209">
        <v>2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43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132</v>
      </c>
      <c r="AT139" s="217" t="s">
        <v>128</v>
      </c>
      <c r="AU139" s="217" t="s">
        <v>86</v>
      </c>
      <c r="AY139" s="18" t="s">
        <v>126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</v>
      </c>
      <c r="BK139" s="218">
        <f t="shared" si="9"/>
        <v>0</v>
      </c>
      <c r="BL139" s="18" t="s">
        <v>132</v>
      </c>
      <c r="BM139" s="217" t="s">
        <v>284</v>
      </c>
    </row>
    <row r="140" spans="1:65" s="2" customFormat="1" ht="24" customHeight="1">
      <c r="A140" s="35"/>
      <c r="B140" s="36"/>
      <c r="C140" s="205" t="s">
        <v>9</v>
      </c>
      <c r="D140" s="205" t="s">
        <v>128</v>
      </c>
      <c r="E140" s="206" t="s">
        <v>552</v>
      </c>
      <c r="F140" s="207" t="s">
        <v>553</v>
      </c>
      <c r="G140" s="208" t="s">
        <v>533</v>
      </c>
      <c r="H140" s="209">
        <v>3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43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132</v>
      </c>
      <c r="AT140" s="217" t="s">
        <v>128</v>
      </c>
      <c r="AU140" s="217" t="s">
        <v>86</v>
      </c>
      <c r="AY140" s="18" t="s">
        <v>126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</v>
      </c>
      <c r="BK140" s="218">
        <f t="shared" si="9"/>
        <v>0</v>
      </c>
      <c r="BL140" s="18" t="s">
        <v>132</v>
      </c>
      <c r="BM140" s="217" t="s">
        <v>298</v>
      </c>
    </row>
    <row r="141" spans="1:65" s="2" customFormat="1" ht="16.5" customHeight="1">
      <c r="A141" s="35"/>
      <c r="B141" s="36"/>
      <c r="C141" s="205" t="s">
        <v>216</v>
      </c>
      <c r="D141" s="205" t="s">
        <v>128</v>
      </c>
      <c r="E141" s="206" t="s">
        <v>554</v>
      </c>
      <c r="F141" s="207" t="s">
        <v>555</v>
      </c>
      <c r="G141" s="208" t="s">
        <v>533</v>
      </c>
      <c r="H141" s="209">
        <v>3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43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132</v>
      </c>
      <c r="AT141" s="217" t="s">
        <v>128</v>
      </c>
      <c r="AU141" s="217" t="s">
        <v>86</v>
      </c>
      <c r="AY141" s="18" t="s">
        <v>126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</v>
      </c>
      <c r="BK141" s="218">
        <f t="shared" si="9"/>
        <v>0</v>
      </c>
      <c r="BL141" s="18" t="s">
        <v>132</v>
      </c>
      <c r="BM141" s="217" t="s">
        <v>309</v>
      </c>
    </row>
    <row r="142" spans="1:65" s="2" customFormat="1" ht="16.5" customHeight="1">
      <c r="A142" s="35"/>
      <c r="B142" s="36"/>
      <c r="C142" s="205" t="s">
        <v>220</v>
      </c>
      <c r="D142" s="205" t="s">
        <v>128</v>
      </c>
      <c r="E142" s="206" t="s">
        <v>556</v>
      </c>
      <c r="F142" s="207" t="s">
        <v>557</v>
      </c>
      <c r="G142" s="208" t="s">
        <v>533</v>
      </c>
      <c r="H142" s="209">
        <v>2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43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132</v>
      </c>
      <c r="AT142" s="217" t="s">
        <v>128</v>
      </c>
      <c r="AU142" s="217" t="s">
        <v>86</v>
      </c>
      <c r="AY142" s="18" t="s">
        <v>126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</v>
      </c>
      <c r="BK142" s="218">
        <f t="shared" si="9"/>
        <v>0</v>
      </c>
      <c r="BL142" s="18" t="s">
        <v>132</v>
      </c>
      <c r="BM142" s="217" t="s">
        <v>318</v>
      </c>
    </row>
    <row r="143" spans="1:65" s="2" customFormat="1" ht="16.5" customHeight="1">
      <c r="A143" s="35"/>
      <c r="B143" s="36"/>
      <c r="C143" s="205" t="s">
        <v>226</v>
      </c>
      <c r="D143" s="205" t="s">
        <v>128</v>
      </c>
      <c r="E143" s="206" t="s">
        <v>558</v>
      </c>
      <c r="F143" s="207" t="s">
        <v>559</v>
      </c>
      <c r="G143" s="208" t="s">
        <v>533</v>
      </c>
      <c r="H143" s="209">
        <v>3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43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132</v>
      </c>
      <c r="AT143" s="217" t="s">
        <v>128</v>
      </c>
      <c r="AU143" s="217" t="s">
        <v>86</v>
      </c>
      <c r="AY143" s="18" t="s">
        <v>126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</v>
      </c>
      <c r="BK143" s="218">
        <f t="shared" si="9"/>
        <v>0</v>
      </c>
      <c r="BL143" s="18" t="s">
        <v>132</v>
      </c>
      <c r="BM143" s="217" t="s">
        <v>326</v>
      </c>
    </row>
    <row r="144" spans="1:65" s="2" customFormat="1" ht="16.5" customHeight="1">
      <c r="A144" s="35"/>
      <c r="B144" s="36"/>
      <c r="C144" s="205" t="s">
        <v>232</v>
      </c>
      <c r="D144" s="205" t="s">
        <v>128</v>
      </c>
      <c r="E144" s="206" t="s">
        <v>560</v>
      </c>
      <c r="F144" s="207" t="s">
        <v>561</v>
      </c>
      <c r="G144" s="208" t="s">
        <v>533</v>
      </c>
      <c r="H144" s="209">
        <v>3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43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132</v>
      </c>
      <c r="AT144" s="217" t="s">
        <v>128</v>
      </c>
      <c r="AU144" s="217" t="s">
        <v>86</v>
      </c>
      <c r="AY144" s="18" t="s">
        <v>126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</v>
      </c>
      <c r="BK144" s="218">
        <f t="shared" si="9"/>
        <v>0</v>
      </c>
      <c r="BL144" s="18" t="s">
        <v>132</v>
      </c>
      <c r="BM144" s="217" t="s">
        <v>334</v>
      </c>
    </row>
    <row r="145" spans="1:65" s="2" customFormat="1" ht="16.5" customHeight="1">
      <c r="A145" s="35"/>
      <c r="B145" s="36"/>
      <c r="C145" s="205" t="s">
        <v>239</v>
      </c>
      <c r="D145" s="205" t="s">
        <v>128</v>
      </c>
      <c r="E145" s="206" t="s">
        <v>562</v>
      </c>
      <c r="F145" s="207" t="s">
        <v>563</v>
      </c>
      <c r="G145" s="208" t="s">
        <v>181</v>
      </c>
      <c r="H145" s="209">
        <v>2.5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43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132</v>
      </c>
      <c r="AT145" s="217" t="s">
        <v>128</v>
      </c>
      <c r="AU145" s="217" t="s">
        <v>86</v>
      </c>
      <c r="AY145" s="18" t="s">
        <v>126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</v>
      </c>
      <c r="BK145" s="218">
        <f t="shared" si="9"/>
        <v>0</v>
      </c>
      <c r="BL145" s="18" t="s">
        <v>132</v>
      </c>
      <c r="BM145" s="217" t="s">
        <v>343</v>
      </c>
    </row>
    <row r="146" spans="1:65" s="2" customFormat="1" ht="16.5" customHeight="1">
      <c r="A146" s="35"/>
      <c r="B146" s="36"/>
      <c r="C146" s="205" t="s">
        <v>7</v>
      </c>
      <c r="D146" s="205" t="s">
        <v>128</v>
      </c>
      <c r="E146" s="206" t="s">
        <v>564</v>
      </c>
      <c r="F146" s="207" t="s">
        <v>565</v>
      </c>
      <c r="G146" s="208" t="s">
        <v>533</v>
      </c>
      <c r="H146" s="209">
        <v>3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43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132</v>
      </c>
      <c r="AT146" s="217" t="s">
        <v>128</v>
      </c>
      <c r="AU146" s="217" t="s">
        <v>86</v>
      </c>
      <c r="AY146" s="18" t="s">
        <v>126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</v>
      </c>
      <c r="BK146" s="218">
        <f t="shared" si="9"/>
        <v>0</v>
      </c>
      <c r="BL146" s="18" t="s">
        <v>132</v>
      </c>
      <c r="BM146" s="217" t="s">
        <v>352</v>
      </c>
    </row>
    <row r="147" spans="1:65" s="12" customFormat="1" ht="22.9" customHeight="1">
      <c r="B147" s="189"/>
      <c r="C147" s="190"/>
      <c r="D147" s="191" t="s">
        <v>77</v>
      </c>
      <c r="E147" s="203" t="s">
        <v>566</v>
      </c>
      <c r="F147" s="203" t="s">
        <v>567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P148</f>
        <v>0</v>
      </c>
      <c r="Q147" s="197"/>
      <c r="R147" s="198">
        <f>R148</f>
        <v>0</v>
      </c>
      <c r="S147" s="197"/>
      <c r="T147" s="199">
        <f>T148</f>
        <v>0</v>
      </c>
      <c r="AR147" s="200" t="s">
        <v>8</v>
      </c>
      <c r="AT147" s="201" t="s">
        <v>77</v>
      </c>
      <c r="AU147" s="201" t="s">
        <v>8</v>
      </c>
      <c r="AY147" s="200" t="s">
        <v>126</v>
      </c>
      <c r="BK147" s="202">
        <f>BK148</f>
        <v>0</v>
      </c>
    </row>
    <row r="148" spans="1:65" s="2" customFormat="1" ht="16.5" customHeight="1">
      <c r="A148" s="35"/>
      <c r="B148" s="36"/>
      <c r="C148" s="205" t="s">
        <v>249</v>
      </c>
      <c r="D148" s="205" t="s">
        <v>128</v>
      </c>
      <c r="E148" s="206" t="s">
        <v>568</v>
      </c>
      <c r="F148" s="207" t="s">
        <v>569</v>
      </c>
      <c r="G148" s="208" t="s">
        <v>533</v>
      </c>
      <c r="H148" s="209">
        <v>1</v>
      </c>
      <c r="I148" s="210"/>
      <c r="J148" s="211">
        <f>ROUND(I148*H148,0)</f>
        <v>0</v>
      </c>
      <c r="K148" s="212"/>
      <c r="L148" s="40"/>
      <c r="M148" s="213" t="s">
        <v>1</v>
      </c>
      <c r="N148" s="214" t="s">
        <v>43</v>
      </c>
      <c r="O148" s="72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132</v>
      </c>
      <c r="AT148" s="217" t="s">
        <v>128</v>
      </c>
      <c r="AU148" s="217" t="s">
        <v>86</v>
      </c>
      <c r="AY148" s="18" t="s">
        <v>126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</v>
      </c>
      <c r="BK148" s="218">
        <f>ROUND(I148*H148,0)</f>
        <v>0</v>
      </c>
      <c r="BL148" s="18" t="s">
        <v>132</v>
      </c>
      <c r="BM148" s="217" t="s">
        <v>361</v>
      </c>
    </row>
    <row r="149" spans="1:65" s="12" customFormat="1" ht="25.9" customHeight="1">
      <c r="B149" s="189"/>
      <c r="C149" s="190"/>
      <c r="D149" s="191" t="s">
        <v>77</v>
      </c>
      <c r="E149" s="192" t="s">
        <v>570</v>
      </c>
      <c r="F149" s="192" t="s">
        <v>571</v>
      </c>
      <c r="G149" s="190"/>
      <c r="H149" s="190"/>
      <c r="I149" s="193"/>
      <c r="J149" s="194">
        <f>BK149</f>
        <v>0</v>
      </c>
      <c r="K149" s="190"/>
      <c r="L149" s="195"/>
      <c r="M149" s="196"/>
      <c r="N149" s="197"/>
      <c r="O149" s="197"/>
      <c r="P149" s="198">
        <f>P150</f>
        <v>0</v>
      </c>
      <c r="Q149" s="197"/>
      <c r="R149" s="198">
        <f>R150</f>
        <v>0</v>
      </c>
      <c r="S149" s="197"/>
      <c r="T149" s="199">
        <f>T150</f>
        <v>0</v>
      </c>
      <c r="AR149" s="200" t="s">
        <v>8</v>
      </c>
      <c r="AT149" s="201" t="s">
        <v>77</v>
      </c>
      <c r="AU149" s="201" t="s">
        <v>78</v>
      </c>
      <c r="AY149" s="200" t="s">
        <v>126</v>
      </c>
      <c r="BK149" s="202">
        <f>BK150</f>
        <v>0</v>
      </c>
    </row>
    <row r="150" spans="1:65" s="2" customFormat="1" ht="16.5" customHeight="1">
      <c r="A150" s="35"/>
      <c r="B150" s="36"/>
      <c r="C150" s="205" t="s">
        <v>254</v>
      </c>
      <c r="D150" s="205" t="s">
        <v>128</v>
      </c>
      <c r="E150" s="206" t="s">
        <v>572</v>
      </c>
      <c r="F150" s="207" t="s">
        <v>573</v>
      </c>
      <c r="G150" s="208" t="s">
        <v>574</v>
      </c>
      <c r="H150" s="277"/>
      <c r="I150" s="210"/>
      <c r="J150" s="211">
        <f>ROUND(I150*H150,0)</f>
        <v>0</v>
      </c>
      <c r="K150" s="212"/>
      <c r="L150" s="40"/>
      <c r="M150" s="213" t="s">
        <v>1</v>
      </c>
      <c r="N150" s="214" t="s">
        <v>43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132</v>
      </c>
      <c r="AT150" s="217" t="s">
        <v>128</v>
      </c>
      <c r="AU150" s="217" t="s">
        <v>8</v>
      </c>
      <c r="AY150" s="18" t="s">
        <v>126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</v>
      </c>
      <c r="BK150" s="218">
        <f>ROUND(I150*H150,0)</f>
        <v>0</v>
      </c>
      <c r="BL150" s="18" t="s">
        <v>132</v>
      </c>
      <c r="BM150" s="217" t="s">
        <v>369</v>
      </c>
    </row>
    <row r="151" spans="1:65" s="12" customFormat="1" ht="25.9" customHeight="1">
      <c r="B151" s="189"/>
      <c r="C151" s="190"/>
      <c r="D151" s="191" t="s">
        <v>77</v>
      </c>
      <c r="E151" s="192" t="s">
        <v>575</v>
      </c>
      <c r="F151" s="192" t="s">
        <v>576</v>
      </c>
      <c r="G151" s="190"/>
      <c r="H151" s="190"/>
      <c r="I151" s="193"/>
      <c r="J151" s="194">
        <f>BK151</f>
        <v>0</v>
      </c>
      <c r="K151" s="190"/>
      <c r="L151" s="195"/>
      <c r="M151" s="196"/>
      <c r="N151" s="197"/>
      <c r="O151" s="197"/>
      <c r="P151" s="198">
        <f>P152+SUM(P153:P165)+P173</f>
        <v>0</v>
      </c>
      <c r="Q151" s="197"/>
      <c r="R151" s="198">
        <f>R152+SUM(R153:R165)+R173</f>
        <v>0</v>
      </c>
      <c r="S151" s="197"/>
      <c r="T151" s="199">
        <f>T152+SUM(T153:T165)+T173</f>
        <v>0</v>
      </c>
      <c r="AR151" s="200" t="s">
        <v>8</v>
      </c>
      <c r="AT151" s="201" t="s">
        <v>77</v>
      </c>
      <c r="AU151" s="201" t="s">
        <v>78</v>
      </c>
      <c r="AY151" s="200" t="s">
        <v>126</v>
      </c>
      <c r="BK151" s="202">
        <f>BK152+SUM(BK153:BK165)+BK173</f>
        <v>0</v>
      </c>
    </row>
    <row r="152" spans="1:65" s="2" customFormat="1" ht="16.5" customHeight="1">
      <c r="A152" s="35"/>
      <c r="B152" s="36"/>
      <c r="C152" s="205" t="s">
        <v>258</v>
      </c>
      <c r="D152" s="205" t="s">
        <v>128</v>
      </c>
      <c r="E152" s="206" t="s">
        <v>577</v>
      </c>
      <c r="F152" s="207" t="s">
        <v>578</v>
      </c>
      <c r="G152" s="208" t="s">
        <v>579</v>
      </c>
      <c r="H152" s="209">
        <v>0.1</v>
      </c>
      <c r="I152" s="210"/>
      <c r="J152" s="211">
        <f t="shared" ref="J152:J164" si="10">ROUND(I152*H152,0)</f>
        <v>0</v>
      </c>
      <c r="K152" s="212"/>
      <c r="L152" s="40"/>
      <c r="M152" s="213" t="s">
        <v>1</v>
      </c>
      <c r="N152" s="214" t="s">
        <v>43</v>
      </c>
      <c r="O152" s="72"/>
      <c r="P152" s="215">
        <f t="shared" ref="P152:P164" si="11">O152*H152</f>
        <v>0</v>
      </c>
      <c r="Q152" s="215">
        <v>0</v>
      </c>
      <c r="R152" s="215">
        <f t="shared" ref="R152:R164" si="12">Q152*H152</f>
        <v>0</v>
      </c>
      <c r="S152" s="215">
        <v>0</v>
      </c>
      <c r="T152" s="216">
        <f t="shared" ref="T152:T164" si="1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132</v>
      </c>
      <c r="AT152" s="217" t="s">
        <v>128</v>
      </c>
      <c r="AU152" s="217" t="s">
        <v>8</v>
      </c>
      <c r="AY152" s="18" t="s">
        <v>126</v>
      </c>
      <c r="BE152" s="218">
        <f t="shared" ref="BE152:BE164" si="14">IF(N152="základní",J152,0)</f>
        <v>0</v>
      </c>
      <c r="BF152" s="218">
        <f t="shared" ref="BF152:BF164" si="15">IF(N152="snížená",J152,0)</f>
        <v>0</v>
      </c>
      <c r="BG152" s="218">
        <f t="shared" ref="BG152:BG164" si="16">IF(N152="zákl. přenesená",J152,0)</f>
        <v>0</v>
      </c>
      <c r="BH152" s="218">
        <f t="shared" ref="BH152:BH164" si="17">IF(N152="sníž. přenesená",J152,0)</f>
        <v>0</v>
      </c>
      <c r="BI152" s="218">
        <f t="shared" ref="BI152:BI164" si="18">IF(N152="nulová",J152,0)</f>
        <v>0</v>
      </c>
      <c r="BJ152" s="18" t="s">
        <v>8</v>
      </c>
      <c r="BK152" s="218">
        <f t="shared" ref="BK152:BK164" si="19">ROUND(I152*H152,0)</f>
        <v>0</v>
      </c>
      <c r="BL152" s="18" t="s">
        <v>132</v>
      </c>
      <c r="BM152" s="217" t="s">
        <v>380</v>
      </c>
    </row>
    <row r="153" spans="1:65" s="2" customFormat="1" ht="16.5" customHeight="1">
      <c r="A153" s="35"/>
      <c r="B153" s="36"/>
      <c r="C153" s="205" t="s">
        <v>264</v>
      </c>
      <c r="D153" s="205" t="s">
        <v>128</v>
      </c>
      <c r="E153" s="206" t="s">
        <v>580</v>
      </c>
      <c r="F153" s="207" t="s">
        <v>581</v>
      </c>
      <c r="G153" s="208" t="s">
        <v>131</v>
      </c>
      <c r="H153" s="209">
        <v>20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43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132</v>
      </c>
      <c r="AT153" s="217" t="s">
        <v>128</v>
      </c>
      <c r="AU153" s="217" t="s">
        <v>8</v>
      </c>
      <c r="AY153" s="18" t="s">
        <v>126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</v>
      </c>
      <c r="BK153" s="218">
        <f t="shared" si="19"/>
        <v>0</v>
      </c>
      <c r="BL153" s="18" t="s">
        <v>132</v>
      </c>
      <c r="BM153" s="217" t="s">
        <v>389</v>
      </c>
    </row>
    <row r="154" spans="1:65" s="2" customFormat="1" ht="16.5" customHeight="1">
      <c r="A154" s="35"/>
      <c r="B154" s="36"/>
      <c r="C154" s="205" t="s">
        <v>270</v>
      </c>
      <c r="D154" s="205" t="s">
        <v>128</v>
      </c>
      <c r="E154" s="206" t="s">
        <v>582</v>
      </c>
      <c r="F154" s="207" t="s">
        <v>583</v>
      </c>
      <c r="G154" s="208" t="s">
        <v>131</v>
      </c>
      <c r="H154" s="209">
        <v>2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43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132</v>
      </c>
      <c r="AT154" s="217" t="s">
        <v>128</v>
      </c>
      <c r="AU154" s="217" t="s">
        <v>8</v>
      </c>
      <c r="AY154" s="18" t="s">
        <v>126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</v>
      </c>
      <c r="BK154" s="218">
        <f t="shared" si="19"/>
        <v>0</v>
      </c>
      <c r="BL154" s="18" t="s">
        <v>132</v>
      </c>
      <c r="BM154" s="217" t="s">
        <v>401</v>
      </c>
    </row>
    <row r="155" spans="1:65" s="2" customFormat="1" ht="16.5" customHeight="1">
      <c r="A155" s="35"/>
      <c r="B155" s="36"/>
      <c r="C155" s="205" t="s">
        <v>279</v>
      </c>
      <c r="D155" s="205" t="s">
        <v>128</v>
      </c>
      <c r="E155" s="206" t="s">
        <v>584</v>
      </c>
      <c r="F155" s="207" t="s">
        <v>585</v>
      </c>
      <c r="G155" s="208" t="s">
        <v>131</v>
      </c>
      <c r="H155" s="209">
        <v>14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43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132</v>
      </c>
      <c r="AT155" s="217" t="s">
        <v>128</v>
      </c>
      <c r="AU155" s="217" t="s">
        <v>8</v>
      </c>
      <c r="AY155" s="18" t="s">
        <v>126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</v>
      </c>
      <c r="BK155" s="218">
        <f t="shared" si="19"/>
        <v>0</v>
      </c>
      <c r="BL155" s="18" t="s">
        <v>132</v>
      </c>
      <c r="BM155" s="217" t="s">
        <v>415</v>
      </c>
    </row>
    <row r="156" spans="1:65" s="2" customFormat="1" ht="16.5" customHeight="1">
      <c r="A156" s="35"/>
      <c r="B156" s="36"/>
      <c r="C156" s="205" t="s">
        <v>284</v>
      </c>
      <c r="D156" s="205" t="s">
        <v>128</v>
      </c>
      <c r="E156" s="206" t="s">
        <v>586</v>
      </c>
      <c r="F156" s="207" t="s">
        <v>587</v>
      </c>
      <c r="G156" s="208" t="s">
        <v>181</v>
      </c>
      <c r="H156" s="209">
        <v>38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43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132</v>
      </c>
      <c r="AT156" s="217" t="s">
        <v>128</v>
      </c>
      <c r="AU156" s="217" t="s">
        <v>8</v>
      </c>
      <c r="AY156" s="18" t="s">
        <v>126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</v>
      </c>
      <c r="BK156" s="218">
        <f t="shared" si="19"/>
        <v>0</v>
      </c>
      <c r="BL156" s="18" t="s">
        <v>132</v>
      </c>
      <c r="BM156" s="217" t="s">
        <v>426</v>
      </c>
    </row>
    <row r="157" spans="1:65" s="2" customFormat="1" ht="16.5" customHeight="1">
      <c r="A157" s="35"/>
      <c r="B157" s="36"/>
      <c r="C157" s="205" t="s">
        <v>292</v>
      </c>
      <c r="D157" s="205" t="s">
        <v>128</v>
      </c>
      <c r="E157" s="206" t="s">
        <v>588</v>
      </c>
      <c r="F157" s="207" t="s">
        <v>589</v>
      </c>
      <c r="G157" s="208" t="s">
        <v>181</v>
      </c>
      <c r="H157" s="209">
        <v>10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43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132</v>
      </c>
      <c r="AT157" s="217" t="s">
        <v>128</v>
      </c>
      <c r="AU157" s="217" t="s">
        <v>8</v>
      </c>
      <c r="AY157" s="18" t="s">
        <v>126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</v>
      </c>
      <c r="BK157" s="218">
        <f t="shared" si="19"/>
        <v>0</v>
      </c>
      <c r="BL157" s="18" t="s">
        <v>132</v>
      </c>
      <c r="BM157" s="217" t="s">
        <v>435</v>
      </c>
    </row>
    <row r="158" spans="1:65" s="2" customFormat="1" ht="16.5" customHeight="1">
      <c r="A158" s="35"/>
      <c r="B158" s="36"/>
      <c r="C158" s="205" t="s">
        <v>298</v>
      </c>
      <c r="D158" s="205" t="s">
        <v>128</v>
      </c>
      <c r="E158" s="206" t="s">
        <v>590</v>
      </c>
      <c r="F158" s="207" t="s">
        <v>591</v>
      </c>
      <c r="G158" s="208" t="s">
        <v>181</v>
      </c>
      <c r="H158" s="209">
        <v>17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43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132</v>
      </c>
      <c r="AT158" s="217" t="s">
        <v>128</v>
      </c>
      <c r="AU158" s="217" t="s">
        <v>8</v>
      </c>
      <c r="AY158" s="18" t="s">
        <v>126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</v>
      </c>
      <c r="BK158" s="218">
        <f t="shared" si="19"/>
        <v>0</v>
      </c>
      <c r="BL158" s="18" t="s">
        <v>132</v>
      </c>
      <c r="BM158" s="217" t="s">
        <v>446</v>
      </c>
    </row>
    <row r="159" spans="1:65" s="2" customFormat="1" ht="16.5" customHeight="1">
      <c r="A159" s="35"/>
      <c r="B159" s="36"/>
      <c r="C159" s="205" t="s">
        <v>303</v>
      </c>
      <c r="D159" s="205" t="s">
        <v>128</v>
      </c>
      <c r="E159" s="206" t="s">
        <v>592</v>
      </c>
      <c r="F159" s="207" t="s">
        <v>593</v>
      </c>
      <c r="G159" s="208" t="s">
        <v>181</v>
      </c>
      <c r="H159" s="209">
        <v>1</v>
      </c>
      <c r="I159" s="210"/>
      <c r="J159" s="211">
        <f t="shared" si="10"/>
        <v>0</v>
      </c>
      <c r="K159" s="212"/>
      <c r="L159" s="40"/>
      <c r="M159" s="213" t="s">
        <v>1</v>
      </c>
      <c r="N159" s="214" t="s">
        <v>43</v>
      </c>
      <c r="O159" s="72"/>
      <c r="P159" s="215">
        <f t="shared" si="11"/>
        <v>0</v>
      </c>
      <c r="Q159" s="215">
        <v>0</v>
      </c>
      <c r="R159" s="215">
        <f t="shared" si="12"/>
        <v>0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132</v>
      </c>
      <c r="AT159" s="217" t="s">
        <v>128</v>
      </c>
      <c r="AU159" s="217" t="s">
        <v>8</v>
      </c>
      <c r="AY159" s="18" t="s">
        <v>126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</v>
      </c>
      <c r="BK159" s="218">
        <f t="shared" si="19"/>
        <v>0</v>
      </c>
      <c r="BL159" s="18" t="s">
        <v>132</v>
      </c>
      <c r="BM159" s="217" t="s">
        <v>456</v>
      </c>
    </row>
    <row r="160" spans="1:65" s="2" customFormat="1" ht="16.5" customHeight="1">
      <c r="A160" s="35"/>
      <c r="B160" s="36"/>
      <c r="C160" s="205" t="s">
        <v>309</v>
      </c>
      <c r="D160" s="205" t="s">
        <v>128</v>
      </c>
      <c r="E160" s="206" t="s">
        <v>594</v>
      </c>
      <c r="F160" s="207" t="s">
        <v>595</v>
      </c>
      <c r="G160" s="208" t="s">
        <v>181</v>
      </c>
      <c r="H160" s="209">
        <v>10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43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132</v>
      </c>
      <c r="AT160" s="217" t="s">
        <v>128</v>
      </c>
      <c r="AU160" s="217" t="s">
        <v>8</v>
      </c>
      <c r="AY160" s="18" t="s">
        <v>126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</v>
      </c>
      <c r="BK160" s="218">
        <f t="shared" si="19"/>
        <v>0</v>
      </c>
      <c r="BL160" s="18" t="s">
        <v>132</v>
      </c>
      <c r="BM160" s="217" t="s">
        <v>468</v>
      </c>
    </row>
    <row r="161" spans="1:65" s="2" customFormat="1" ht="16.5" customHeight="1">
      <c r="A161" s="35"/>
      <c r="B161" s="36"/>
      <c r="C161" s="205" t="s">
        <v>314</v>
      </c>
      <c r="D161" s="205" t="s">
        <v>128</v>
      </c>
      <c r="E161" s="206" t="s">
        <v>596</v>
      </c>
      <c r="F161" s="207" t="s">
        <v>597</v>
      </c>
      <c r="G161" s="208" t="s">
        <v>181</v>
      </c>
      <c r="H161" s="209">
        <v>180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43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132</v>
      </c>
      <c r="AT161" s="217" t="s">
        <v>128</v>
      </c>
      <c r="AU161" s="217" t="s">
        <v>8</v>
      </c>
      <c r="AY161" s="18" t="s">
        <v>126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</v>
      </c>
      <c r="BK161" s="218">
        <f t="shared" si="19"/>
        <v>0</v>
      </c>
      <c r="BL161" s="18" t="s">
        <v>132</v>
      </c>
      <c r="BM161" s="217" t="s">
        <v>482</v>
      </c>
    </row>
    <row r="162" spans="1:65" s="2" customFormat="1" ht="16.5" customHeight="1">
      <c r="A162" s="35"/>
      <c r="B162" s="36"/>
      <c r="C162" s="205" t="s">
        <v>318</v>
      </c>
      <c r="D162" s="205" t="s">
        <v>128</v>
      </c>
      <c r="E162" s="206" t="s">
        <v>598</v>
      </c>
      <c r="F162" s="207" t="s">
        <v>599</v>
      </c>
      <c r="G162" s="208" t="s">
        <v>131</v>
      </c>
      <c r="H162" s="209">
        <v>4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43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132</v>
      </c>
      <c r="AT162" s="217" t="s">
        <v>128</v>
      </c>
      <c r="AU162" s="217" t="s">
        <v>8</v>
      </c>
      <c r="AY162" s="18" t="s">
        <v>126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</v>
      </c>
      <c r="BK162" s="218">
        <f t="shared" si="19"/>
        <v>0</v>
      </c>
      <c r="BL162" s="18" t="s">
        <v>132</v>
      </c>
      <c r="BM162" s="217" t="s">
        <v>494</v>
      </c>
    </row>
    <row r="163" spans="1:65" s="2" customFormat="1" ht="16.5" customHeight="1">
      <c r="A163" s="35"/>
      <c r="B163" s="36"/>
      <c r="C163" s="205" t="s">
        <v>322</v>
      </c>
      <c r="D163" s="205" t="s">
        <v>128</v>
      </c>
      <c r="E163" s="206" t="s">
        <v>600</v>
      </c>
      <c r="F163" s="207" t="s">
        <v>601</v>
      </c>
      <c r="G163" s="208" t="s">
        <v>131</v>
      </c>
      <c r="H163" s="209">
        <v>10</v>
      </c>
      <c r="I163" s="210"/>
      <c r="J163" s="211">
        <f t="shared" si="10"/>
        <v>0</v>
      </c>
      <c r="K163" s="212"/>
      <c r="L163" s="40"/>
      <c r="M163" s="213" t="s">
        <v>1</v>
      </c>
      <c r="N163" s="214" t="s">
        <v>43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132</v>
      </c>
      <c r="AT163" s="217" t="s">
        <v>128</v>
      </c>
      <c r="AU163" s="217" t="s">
        <v>8</v>
      </c>
      <c r="AY163" s="18" t="s">
        <v>126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</v>
      </c>
      <c r="BK163" s="218">
        <f t="shared" si="19"/>
        <v>0</v>
      </c>
      <c r="BL163" s="18" t="s">
        <v>132</v>
      </c>
      <c r="BM163" s="217" t="s">
        <v>505</v>
      </c>
    </row>
    <row r="164" spans="1:65" s="2" customFormat="1" ht="16.5" customHeight="1">
      <c r="A164" s="35"/>
      <c r="B164" s="36"/>
      <c r="C164" s="205" t="s">
        <v>326</v>
      </c>
      <c r="D164" s="205" t="s">
        <v>128</v>
      </c>
      <c r="E164" s="206" t="s">
        <v>602</v>
      </c>
      <c r="F164" s="207" t="s">
        <v>603</v>
      </c>
      <c r="G164" s="208" t="s">
        <v>131</v>
      </c>
      <c r="H164" s="209">
        <v>5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43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132</v>
      </c>
      <c r="AT164" s="217" t="s">
        <v>128</v>
      </c>
      <c r="AU164" s="217" t="s">
        <v>8</v>
      </c>
      <c r="AY164" s="18" t="s">
        <v>126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</v>
      </c>
      <c r="BK164" s="218">
        <f t="shared" si="19"/>
        <v>0</v>
      </c>
      <c r="BL164" s="18" t="s">
        <v>132</v>
      </c>
      <c r="BM164" s="217" t="s">
        <v>604</v>
      </c>
    </row>
    <row r="165" spans="1:65" s="12" customFormat="1" ht="22.9" customHeight="1">
      <c r="B165" s="189"/>
      <c r="C165" s="190"/>
      <c r="D165" s="191" t="s">
        <v>77</v>
      </c>
      <c r="E165" s="203" t="s">
        <v>605</v>
      </c>
      <c r="F165" s="203" t="s">
        <v>606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SUM(P166:P172)</f>
        <v>0</v>
      </c>
      <c r="Q165" s="197"/>
      <c r="R165" s="198">
        <f>SUM(R166:R172)</f>
        <v>0</v>
      </c>
      <c r="S165" s="197"/>
      <c r="T165" s="199">
        <f>SUM(T166:T172)</f>
        <v>0</v>
      </c>
      <c r="AR165" s="200" t="s">
        <v>8</v>
      </c>
      <c r="AT165" s="201" t="s">
        <v>77</v>
      </c>
      <c r="AU165" s="201" t="s">
        <v>8</v>
      </c>
      <c r="AY165" s="200" t="s">
        <v>126</v>
      </c>
      <c r="BK165" s="202">
        <f>SUM(BK166:BK172)</f>
        <v>0</v>
      </c>
    </row>
    <row r="166" spans="1:65" s="2" customFormat="1" ht="16.5" customHeight="1">
      <c r="A166" s="35"/>
      <c r="B166" s="36"/>
      <c r="C166" s="205" t="s">
        <v>330</v>
      </c>
      <c r="D166" s="205" t="s">
        <v>128</v>
      </c>
      <c r="E166" s="206" t="s">
        <v>607</v>
      </c>
      <c r="F166" s="207" t="s">
        <v>608</v>
      </c>
      <c r="G166" s="208" t="s">
        <v>192</v>
      </c>
      <c r="H166" s="209">
        <v>1.5</v>
      </c>
      <c r="I166" s="210"/>
      <c r="J166" s="211">
        <f t="shared" ref="J166:J172" si="20">ROUND(I166*H166,0)</f>
        <v>0</v>
      </c>
      <c r="K166" s="212"/>
      <c r="L166" s="40"/>
      <c r="M166" s="213" t="s">
        <v>1</v>
      </c>
      <c r="N166" s="214" t="s">
        <v>43</v>
      </c>
      <c r="O166" s="72"/>
      <c r="P166" s="215">
        <f t="shared" ref="P166:P172" si="21">O166*H166</f>
        <v>0</v>
      </c>
      <c r="Q166" s="215">
        <v>0</v>
      </c>
      <c r="R166" s="215">
        <f t="shared" ref="R166:R172" si="22">Q166*H166</f>
        <v>0</v>
      </c>
      <c r="S166" s="215">
        <v>0</v>
      </c>
      <c r="T166" s="216">
        <f t="shared" ref="T166:T172" si="2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132</v>
      </c>
      <c r="AT166" s="217" t="s">
        <v>128</v>
      </c>
      <c r="AU166" s="217" t="s">
        <v>86</v>
      </c>
      <c r="AY166" s="18" t="s">
        <v>126</v>
      </c>
      <c r="BE166" s="218">
        <f t="shared" ref="BE166:BE172" si="24">IF(N166="základní",J166,0)</f>
        <v>0</v>
      </c>
      <c r="BF166" s="218">
        <f t="shared" ref="BF166:BF172" si="25">IF(N166="snížená",J166,0)</f>
        <v>0</v>
      </c>
      <c r="BG166" s="218">
        <f t="shared" ref="BG166:BG172" si="26">IF(N166="zákl. přenesená",J166,0)</f>
        <v>0</v>
      </c>
      <c r="BH166" s="218">
        <f t="shared" ref="BH166:BH172" si="27">IF(N166="sníž. přenesená",J166,0)</f>
        <v>0</v>
      </c>
      <c r="BI166" s="218">
        <f t="shared" ref="BI166:BI172" si="28">IF(N166="nulová",J166,0)</f>
        <v>0</v>
      </c>
      <c r="BJ166" s="18" t="s">
        <v>8</v>
      </c>
      <c r="BK166" s="218">
        <f t="shared" ref="BK166:BK172" si="29">ROUND(I166*H166,0)</f>
        <v>0</v>
      </c>
      <c r="BL166" s="18" t="s">
        <v>132</v>
      </c>
      <c r="BM166" s="217" t="s">
        <v>609</v>
      </c>
    </row>
    <row r="167" spans="1:65" s="2" customFormat="1" ht="16.5" customHeight="1">
      <c r="A167" s="35"/>
      <c r="B167" s="36"/>
      <c r="C167" s="205" t="s">
        <v>334</v>
      </c>
      <c r="D167" s="205" t="s">
        <v>128</v>
      </c>
      <c r="E167" s="206" t="s">
        <v>610</v>
      </c>
      <c r="F167" s="207" t="s">
        <v>611</v>
      </c>
      <c r="G167" s="208" t="s">
        <v>192</v>
      </c>
      <c r="H167" s="209">
        <v>0.9</v>
      </c>
      <c r="I167" s="210"/>
      <c r="J167" s="211">
        <f t="shared" si="20"/>
        <v>0</v>
      </c>
      <c r="K167" s="212"/>
      <c r="L167" s="40"/>
      <c r="M167" s="213" t="s">
        <v>1</v>
      </c>
      <c r="N167" s="214" t="s">
        <v>43</v>
      </c>
      <c r="O167" s="72"/>
      <c r="P167" s="215">
        <f t="shared" si="21"/>
        <v>0</v>
      </c>
      <c r="Q167" s="215">
        <v>0</v>
      </c>
      <c r="R167" s="215">
        <f t="shared" si="22"/>
        <v>0</v>
      </c>
      <c r="S167" s="215">
        <v>0</v>
      </c>
      <c r="T167" s="216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132</v>
      </c>
      <c r="AT167" s="217" t="s">
        <v>128</v>
      </c>
      <c r="AU167" s="217" t="s">
        <v>86</v>
      </c>
      <c r="AY167" s="18" t="s">
        <v>126</v>
      </c>
      <c r="BE167" s="218">
        <f t="shared" si="24"/>
        <v>0</v>
      </c>
      <c r="BF167" s="218">
        <f t="shared" si="25"/>
        <v>0</v>
      </c>
      <c r="BG167" s="218">
        <f t="shared" si="26"/>
        <v>0</v>
      </c>
      <c r="BH167" s="218">
        <f t="shared" si="27"/>
        <v>0</v>
      </c>
      <c r="BI167" s="218">
        <f t="shared" si="28"/>
        <v>0</v>
      </c>
      <c r="BJ167" s="18" t="s">
        <v>8</v>
      </c>
      <c r="BK167" s="218">
        <f t="shared" si="29"/>
        <v>0</v>
      </c>
      <c r="BL167" s="18" t="s">
        <v>132</v>
      </c>
      <c r="BM167" s="217" t="s">
        <v>612</v>
      </c>
    </row>
    <row r="168" spans="1:65" s="2" customFormat="1" ht="16.5" customHeight="1">
      <c r="A168" s="35"/>
      <c r="B168" s="36"/>
      <c r="C168" s="205" t="s">
        <v>338</v>
      </c>
      <c r="D168" s="205" t="s">
        <v>128</v>
      </c>
      <c r="E168" s="206" t="s">
        <v>613</v>
      </c>
      <c r="F168" s="207" t="s">
        <v>591</v>
      </c>
      <c r="G168" s="208" t="s">
        <v>181</v>
      </c>
      <c r="H168" s="209">
        <v>17</v>
      </c>
      <c r="I168" s="210"/>
      <c r="J168" s="211">
        <f t="shared" si="20"/>
        <v>0</v>
      </c>
      <c r="K168" s="212"/>
      <c r="L168" s="40"/>
      <c r="M168" s="213" t="s">
        <v>1</v>
      </c>
      <c r="N168" s="214" t="s">
        <v>43</v>
      </c>
      <c r="O168" s="72"/>
      <c r="P168" s="215">
        <f t="shared" si="21"/>
        <v>0</v>
      </c>
      <c r="Q168" s="215">
        <v>0</v>
      </c>
      <c r="R168" s="215">
        <f t="shared" si="22"/>
        <v>0</v>
      </c>
      <c r="S168" s="215">
        <v>0</v>
      </c>
      <c r="T168" s="216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132</v>
      </c>
      <c r="AT168" s="217" t="s">
        <v>128</v>
      </c>
      <c r="AU168" s="217" t="s">
        <v>86</v>
      </c>
      <c r="AY168" s="18" t="s">
        <v>126</v>
      </c>
      <c r="BE168" s="218">
        <f t="shared" si="24"/>
        <v>0</v>
      </c>
      <c r="BF168" s="218">
        <f t="shared" si="25"/>
        <v>0</v>
      </c>
      <c r="BG168" s="218">
        <f t="shared" si="26"/>
        <v>0</v>
      </c>
      <c r="BH168" s="218">
        <f t="shared" si="27"/>
        <v>0</v>
      </c>
      <c r="BI168" s="218">
        <f t="shared" si="28"/>
        <v>0</v>
      </c>
      <c r="BJ168" s="18" t="s">
        <v>8</v>
      </c>
      <c r="BK168" s="218">
        <f t="shared" si="29"/>
        <v>0</v>
      </c>
      <c r="BL168" s="18" t="s">
        <v>132</v>
      </c>
      <c r="BM168" s="217" t="s">
        <v>614</v>
      </c>
    </row>
    <row r="169" spans="1:65" s="2" customFormat="1" ht="16.5" customHeight="1">
      <c r="A169" s="35"/>
      <c r="B169" s="36"/>
      <c r="C169" s="205" t="s">
        <v>343</v>
      </c>
      <c r="D169" s="205" t="s">
        <v>128</v>
      </c>
      <c r="E169" s="206" t="s">
        <v>615</v>
      </c>
      <c r="F169" s="207" t="s">
        <v>593</v>
      </c>
      <c r="G169" s="208" t="s">
        <v>181</v>
      </c>
      <c r="H169" s="209">
        <v>40</v>
      </c>
      <c r="I169" s="210"/>
      <c r="J169" s="211">
        <f t="shared" si="20"/>
        <v>0</v>
      </c>
      <c r="K169" s="212"/>
      <c r="L169" s="40"/>
      <c r="M169" s="213" t="s">
        <v>1</v>
      </c>
      <c r="N169" s="214" t="s">
        <v>43</v>
      </c>
      <c r="O169" s="72"/>
      <c r="P169" s="215">
        <f t="shared" si="21"/>
        <v>0</v>
      </c>
      <c r="Q169" s="215">
        <v>0</v>
      </c>
      <c r="R169" s="215">
        <f t="shared" si="22"/>
        <v>0</v>
      </c>
      <c r="S169" s="215">
        <v>0</v>
      </c>
      <c r="T169" s="216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132</v>
      </c>
      <c r="AT169" s="217" t="s">
        <v>128</v>
      </c>
      <c r="AU169" s="217" t="s">
        <v>86</v>
      </c>
      <c r="AY169" s="18" t="s">
        <v>126</v>
      </c>
      <c r="BE169" s="218">
        <f t="shared" si="24"/>
        <v>0</v>
      </c>
      <c r="BF169" s="218">
        <f t="shared" si="25"/>
        <v>0</v>
      </c>
      <c r="BG169" s="218">
        <f t="shared" si="26"/>
        <v>0</v>
      </c>
      <c r="BH169" s="218">
        <f t="shared" si="27"/>
        <v>0</v>
      </c>
      <c r="BI169" s="218">
        <f t="shared" si="28"/>
        <v>0</v>
      </c>
      <c r="BJ169" s="18" t="s">
        <v>8</v>
      </c>
      <c r="BK169" s="218">
        <f t="shared" si="29"/>
        <v>0</v>
      </c>
      <c r="BL169" s="18" t="s">
        <v>132</v>
      </c>
      <c r="BM169" s="217" t="s">
        <v>616</v>
      </c>
    </row>
    <row r="170" spans="1:65" s="2" customFormat="1" ht="16.5" customHeight="1">
      <c r="A170" s="35"/>
      <c r="B170" s="36"/>
      <c r="C170" s="205" t="s">
        <v>348</v>
      </c>
      <c r="D170" s="205" t="s">
        <v>128</v>
      </c>
      <c r="E170" s="206" t="s">
        <v>617</v>
      </c>
      <c r="F170" s="207" t="s">
        <v>595</v>
      </c>
      <c r="G170" s="208" t="s">
        <v>181</v>
      </c>
      <c r="H170" s="209">
        <v>30</v>
      </c>
      <c r="I170" s="210"/>
      <c r="J170" s="211">
        <f t="shared" si="20"/>
        <v>0</v>
      </c>
      <c r="K170" s="212"/>
      <c r="L170" s="40"/>
      <c r="M170" s="213" t="s">
        <v>1</v>
      </c>
      <c r="N170" s="214" t="s">
        <v>43</v>
      </c>
      <c r="O170" s="72"/>
      <c r="P170" s="215">
        <f t="shared" si="21"/>
        <v>0</v>
      </c>
      <c r="Q170" s="215">
        <v>0</v>
      </c>
      <c r="R170" s="215">
        <f t="shared" si="22"/>
        <v>0</v>
      </c>
      <c r="S170" s="215">
        <v>0</v>
      </c>
      <c r="T170" s="216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132</v>
      </c>
      <c r="AT170" s="217" t="s">
        <v>128</v>
      </c>
      <c r="AU170" s="217" t="s">
        <v>86</v>
      </c>
      <c r="AY170" s="18" t="s">
        <v>126</v>
      </c>
      <c r="BE170" s="218">
        <f t="shared" si="24"/>
        <v>0</v>
      </c>
      <c r="BF170" s="218">
        <f t="shared" si="25"/>
        <v>0</v>
      </c>
      <c r="BG170" s="218">
        <f t="shared" si="26"/>
        <v>0</v>
      </c>
      <c r="BH170" s="218">
        <f t="shared" si="27"/>
        <v>0</v>
      </c>
      <c r="BI170" s="218">
        <f t="shared" si="28"/>
        <v>0</v>
      </c>
      <c r="BJ170" s="18" t="s">
        <v>8</v>
      </c>
      <c r="BK170" s="218">
        <f t="shared" si="29"/>
        <v>0</v>
      </c>
      <c r="BL170" s="18" t="s">
        <v>132</v>
      </c>
      <c r="BM170" s="217" t="s">
        <v>618</v>
      </c>
    </row>
    <row r="171" spans="1:65" s="2" customFormat="1" ht="16.5" customHeight="1">
      <c r="A171" s="35"/>
      <c r="B171" s="36"/>
      <c r="C171" s="205" t="s">
        <v>352</v>
      </c>
      <c r="D171" s="205" t="s">
        <v>128</v>
      </c>
      <c r="E171" s="206" t="s">
        <v>619</v>
      </c>
      <c r="F171" s="207" t="s">
        <v>589</v>
      </c>
      <c r="G171" s="208" t="s">
        <v>181</v>
      </c>
      <c r="H171" s="209">
        <v>105</v>
      </c>
      <c r="I171" s="210"/>
      <c r="J171" s="211">
        <f t="shared" si="20"/>
        <v>0</v>
      </c>
      <c r="K171" s="212"/>
      <c r="L171" s="40"/>
      <c r="M171" s="213" t="s">
        <v>1</v>
      </c>
      <c r="N171" s="214" t="s">
        <v>43</v>
      </c>
      <c r="O171" s="72"/>
      <c r="P171" s="215">
        <f t="shared" si="21"/>
        <v>0</v>
      </c>
      <c r="Q171" s="215">
        <v>0</v>
      </c>
      <c r="R171" s="215">
        <f t="shared" si="22"/>
        <v>0</v>
      </c>
      <c r="S171" s="215">
        <v>0</v>
      </c>
      <c r="T171" s="216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132</v>
      </c>
      <c r="AT171" s="217" t="s">
        <v>128</v>
      </c>
      <c r="AU171" s="217" t="s">
        <v>86</v>
      </c>
      <c r="AY171" s="18" t="s">
        <v>126</v>
      </c>
      <c r="BE171" s="218">
        <f t="shared" si="24"/>
        <v>0</v>
      </c>
      <c r="BF171" s="218">
        <f t="shared" si="25"/>
        <v>0</v>
      </c>
      <c r="BG171" s="218">
        <f t="shared" si="26"/>
        <v>0</v>
      </c>
      <c r="BH171" s="218">
        <f t="shared" si="27"/>
        <v>0</v>
      </c>
      <c r="BI171" s="218">
        <f t="shared" si="28"/>
        <v>0</v>
      </c>
      <c r="BJ171" s="18" t="s">
        <v>8</v>
      </c>
      <c r="BK171" s="218">
        <f t="shared" si="29"/>
        <v>0</v>
      </c>
      <c r="BL171" s="18" t="s">
        <v>132</v>
      </c>
      <c r="BM171" s="217" t="s">
        <v>620</v>
      </c>
    </row>
    <row r="172" spans="1:65" s="2" customFormat="1" ht="24" customHeight="1">
      <c r="A172" s="35"/>
      <c r="B172" s="36"/>
      <c r="C172" s="205" t="s">
        <v>357</v>
      </c>
      <c r="D172" s="205" t="s">
        <v>128</v>
      </c>
      <c r="E172" s="206" t="s">
        <v>621</v>
      </c>
      <c r="F172" s="207" t="s">
        <v>622</v>
      </c>
      <c r="G172" s="208" t="s">
        <v>181</v>
      </c>
      <c r="H172" s="209">
        <v>90</v>
      </c>
      <c r="I172" s="210"/>
      <c r="J172" s="211">
        <f t="shared" si="20"/>
        <v>0</v>
      </c>
      <c r="K172" s="212"/>
      <c r="L172" s="40"/>
      <c r="M172" s="213" t="s">
        <v>1</v>
      </c>
      <c r="N172" s="214" t="s">
        <v>43</v>
      </c>
      <c r="O172" s="72"/>
      <c r="P172" s="215">
        <f t="shared" si="21"/>
        <v>0</v>
      </c>
      <c r="Q172" s="215">
        <v>0</v>
      </c>
      <c r="R172" s="215">
        <f t="shared" si="22"/>
        <v>0</v>
      </c>
      <c r="S172" s="215">
        <v>0</v>
      </c>
      <c r="T172" s="216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132</v>
      </c>
      <c r="AT172" s="217" t="s">
        <v>128</v>
      </c>
      <c r="AU172" s="217" t="s">
        <v>86</v>
      </c>
      <c r="AY172" s="18" t="s">
        <v>126</v>
      </c>
      <c r="BE172" s="218">
        <f t="shared" si="24"/>
        <v>0</v>
      </c>
      <c r="BF172" s="218">
        <f t="shared" si="25"/>
        <v>0</v>
      </c>
      <c r="BG172" s="218">
        <f t="shared" si="26"/>
        <v>0</v>
      </c>
      <c r="BH172" s="218">
        <f t="shared" si="27"/>
        <v>0</v>
      </c>
      <c r="BI172" s="218">
        <f t="shared" si="28"/>
        <v>0</v>
      </c>
      <c r="BJ172" s="18" t="s">
        <v>8</v>
      </c>
      <c r="BK172" s="218">
        <f t="shared" si="29"/>
        <v>0</v>
      </c>
      <c r="BL172" s="18" t="s">
        <v>132</v>
      </c>
      <c r="BM172" s="217" t="s">
        <v>623</v>
      </c>
    </row>
    <row r="173" spans="1:65" s="12" customFormat="1" ht="22.9" customHeight="1">
      <c r="B173" s="189"/>
      <c r="C173" s="190"/>
      <c r="D173" s="191" t="s">
        <v>77</v>
      </c>
      <c r="E173" s="203" t="s">
        <v>624</v>
      </c>
      <c r="F173" s="203" t="s">
        <v>625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P174</f>
        <v>0</v>
      </c>
      <c r="Q173" s="197"/>
      <c r="R173" s="198">
        <f>R174</f>
        <v>0</v>
      </c>
      <c r="S173" s="197"/>
      <c r="T173" s="199">
        <f>T174</f>
        <v>0</v>
      </c>
      <c r="AR173" s="200" t="s">
        <v>8</v>
      </c>
      <c r="AT173" s="201" t="s">
        <v>77</v>
      </c>
      <c r="AU173" s="201" t="s">
        <v>8</v>
      </c>
      <c r="AY173" s="200" t="s">
        <v>126</v>
      </c>
      <c r="BK173" s="202">
        <f>BK174</f>
        <v>0</v>
      </c>
    </row>
    <row r="174" spans="1:65" s="2" customFormat="1" ht="16.5" customHeight="1">
      <c r="A174" s="35"/>
      <c r="B174" s="36"/>
      <c r="C174" s="205" t="s">
        <v>361</v>
      </c>
      <c r="D174" s="205" t="s">
        <v>128</v>
      </c>
      <c r="E174" s="206" t="s">
        <v>626</v>
      </c>
      <c r="F174" s="207" t="s">
        <v>627</v>
      </c>
      <c r="G174" s="208" t="s">
        <v>533</v>
      </c>
      <c r="H174" s="209">
        <v>0.2</v>
      </c>
      <c r="I174" s="210"/>
      <c r="J174" s="211">
        <f>ROUND(I174*H174,0)</f>
        <v>0</v>
      </c>
      <c r="K174" s="212"/>
      <c r="L174" s="40"/>
      <c r="M174" s="278" t="s">
        <v>1</v>
      </c>
      <c r="N174" s="279" t="s">
        <v>43</v>
      </c>
      <c r="O174" s="280"/>
      <c r="P174" s="281">
        <f>O174*H174</f>
        <v>0</v>
      </c>
      <c r="Q174" s="281">
        <v>0</v>
      </c>
      <c r="R174" s="281">
        <f>Q174*H174</f>
        <v>0</v>
      </c>
      <c r="S174" s="281">
        <v>0</v>
      </c>
      <c r="T174" s="28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132</v>
      </c>
      <c r="AT174" s="217" t="s">
        <v>128</v>
      </c>
      <c r="AU174" s="217" t="s">
        <v>86</v>
      </c>
      <c r="AY174" s="18" t="s">
        <v>126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</v>
      </c>
      <c r="BK174" s="218">
        <f>ROUND(I174*H174,0)</f>
        <v>0</v>
      </c>
      <c r="BL174" s="18" t="s">
        <v>132</v>
      </c>
      <c r="BM174" s="217" t="s">
        <v>628</v>
      </c>
    </row>
    <row r="175" spans="1:65" s="2" customFormat="1" ht="6.95" customHeight="1">
      <c r="A175" s="35"/>
      <c r="B175" s="55"/>
      <c r="C175" s="56"/>
      <c r="D175" s="56"/>
      <c r="E175" s="56"/>
      <c r="F175" s="56"/>
      <c r="G175" s="56"/>
      <c r="H175" s="56"/>
      <c r="I175" s="153"/>
      <c r="J175" s="56"/>
      <c r="K175" s="56"/>
      <c r="L175" s="40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algorithmName="SHA-512" hashValue="vPTx68xBpWYwXLA8Z4204xUptNKYcK/PNFARQ3ZXogsoYHlNbT4eiH0xaHYNBaLYXmMFbeYFAbZWEIAcPw0rlg==" saltValue="s0B0SZGHVGE1WYPDrvWNR253EvVdk3OAtvlGggO8EkEKc/gHjsnC+mOV5Ck8KFGQ8AYDlD2vUELZ5l2/X3kz1g==" spinCount="100000" sheet="1" objects="1" scenarios="1" formatColumns="0" formatRows="0" autoFilter="0"/>
  <autoFilter ref="C122:K17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101 - Rekonstrukce přecho...</vt:lpstr>
      <vt:lpstr>102 - Osvětlení</vt:lpstr>
      <vt:lpstr>'101 - Rekonstrukce přecho...'!Názvy_tisku</vt:lpstr>
      <vt:lpstr>'102 - Osvětlení'!Názvy_tisku</vt:lpstr>
      <vt:lpstr>'Rekapitulace stavby'!Názvy_tisku</vt:lpstr>
      <vt:lpstr>'101 - Rekonstrukce přecho...'!Oblast_tisku</vt:lpstr>
      <vt:lpstr>'102 - Osvětlení'!Oblast_tisku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HP-nb\Jirka</dc:creator>
  <cp:lastModifiedBy>Standard</cp:lastModifiedBy>
  <dcterms:created xsi:type="dcterms:W3CDTF">2019-09-17T13:58:01Z</dcterms:created>
  <dcterms:modified xsi:type="dcterms:W3CDTF">2020-06-30T08:00:48Z</dcterms:modified>
</cp:coreProperties>
</file>